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355" windowHeight="13620" tabRatio="794"/>
  </bookViews>
  <sheets>
    <sheet name="Aruanne" sheetId="3" r:id="rId1"/>
    <sheet name="Harju" sheetId="25" r:id="rId2"/>
    <sheet name="Hiiu" sheetId="24" r:id="rId3"/>
    <sheet name="Ida-Viru" sheetId="23" r:id="rId4"/>
    <sheet name="Jõgeva" sheetId="22" r:id="rId5"/>
    <sheet name="Järva" sheetId="21" r:id="rId6"/>
    <sheet name="Lääne" sheetId="20" r:id="rId7"/>
    <sheet name="Lääne-Viru" sheetId="19" r:id="rId8"/>
    <sheet name="Põlva" sheetId="18" r:id="rId9"/>
    <sheet name="Pärnu" sheetId="17" r:id="rId10"/>
    <sheet name="Rapla" sheetId="10" r:id="rId11"/>
    <sheet name="Saare" sheetId="16" r:id="rId12"/>
    <sheet name="Tartu" sheetId="15" r:id="rId13"/>
    <sheet name="Valga" sheetId="14" r:id="rId14"/>
    <sheet name="Viljandi" sheetId="13" r:id="rId15"/>
    <sheet name="Võru" sheetId="12" r:id="rId16"/>
  </sheets>
  <definedNames>
    <definedName name="_08stat_metsamyyk_Ext_Maak" localSheetId="1">#REF!</definedName>
    <definedName name="_08stat_metsamyyk_Ext_Maak" localSheetId="2">#REF!</definedName>
    <definedName name="_08stat_metsamyyk_Ext_Maak" localSheetId="3">#REF!</definedName>
    <definedName name="_08stat_metsamyyk_Ext_Maak" localSheetId="4">#REF!</definedName>
    <definedName name="_08stat_metsamyyk_Ext_Maak" localSheetId="5">#REF!</definedName>
    <definedName name="_08stat_metsamyyk_Ext_Maak" localSheetId="6">#REF!</definedName>
    <definedName name="_08stat_metsamyyk_Ext_Maak" localSheetId="7">#REF!</definedName>
    <definedName name="_08stat_metsamyyk_Ext_Maak" localSheetId="8">#REF!</definedName>
    <definedName name="_08stat_metsamyyk_Ext_Maak" localSheetId="9">#REF!</definedName>
    <definedName name="_08stat_metsamyyk_Ext_Maak" localSheetId="10">#REF!</definedName>
    <definedName name="_08stat_metsamyyk_Ext_Maak" localSheetId="11">#REF!</definedName>
    <definedName name="_08stat_metsamyyk_Ext_Maak" localSheetId="12">#REF!</definedName>
    <definedName name="_08stat_metsamyyk_Ext_Maak" localSheetId="13">#REF!</definedName>
    <definedName name="_08stat_metsamyyk_Ext_Maak" localSheetId="14">#REF!</definedName>
    <definedName name="_08stat_metsamyyk_Ext_Maak" localSheetId="15">#REF!</definedName>
    <definedName name="_08stat_metsamyyk_Ext_Maak">#REF!</definedName>
    <definedName name="_08stat_myyk_umk" localSheetId="1">#REF!</definedName>
    <definedName name="_08stat_myyk_umk" localSheetId="2">#REF!</definedName>
    <definedName name="_08stat_myyk_umk" localSheetId="3">#REF!</definedName>
    <definedName name="_08stat_myyk_umk" localSheetId="4">#REF!</definedName>
    <definedName name="_08stat_myyk_umk" localSheetId="5">#REF!</definedName>
    <definedName name="_08stat_myyk_umk" localSheetId="6">#REF!</definedName>
    <definedName name="_08stat_myyk_umk" localSheetId="7">#REF!</definedName>
    <definedName name="_08stat_myyk_umk" localSheetId="8">#REF!</definedName>
    <definedName name="_08stat_myyk_umk" localSheetId="9">#REF!</definedName>
    <definedName name="_08stat_myyk_umk" localSheetId="10">#REF!</definedName>
    <definedName name="_08stat_myyk_umk" localSheetId="11">#REF!</definedName>
    <definedName name="_08stat_myyk_umk" localSheetId="12">#REF!</definedName>
    <definedName name="_08stat_myyk_umk" localSheetId="13">#REF!</definedName>
    <definedName name="_08stat_myyk_umk" localSheetId="14">#REF!</definedName>
    <definedName name="_08stat_myyk_umk" localSheetId="15">#REF!</definedName>
    <definedName name="_08stat_myyk_umk">#REF!</definedName>
  </definedNames>
  <calcPr calcId="145621"/>
</workbook>
</file>

<file path=xl/calcChain.xml><?xml version="1.0" encoding="utf-8"?>
<calcChain xmlns="http://schemas.openxmlformats.org/spreadsheetml/2006/main">
  <c r="D8" i="25" l="1"/>
  <c r="D8" i="24"/>
  <c r="D8" i="23"/>
  <c r="D8" i="22"/>
  <c r="D8" i="21"/>
  <c r="D8" i="20"/>
  <c r="D8" i="19"/>
  <c r="D8" i="18"/>
  <c r="D8" i="17"/>
  <c r="D8" i="16"/>
  <c r="D8" i="15"/>
  <c r="D8" i="14"/>
  <c r="D8" i="13"/>
  <c r="D8" i="12"/>
  <c r="D8" i="10"/>
  <c r="F45" i="25"/>
  <c r="D41" i="25"/>
  <c r="D45" i="25"/>
  <c r="E46" i="25"/>
  <c r="E42" i="25"/>
  <c r="C37" i="25"/>
  <c r="F37" i="25"/>
  <c r="C45" i="25"/>
  <c r="E39" i="25"/>
  <c r="F47" i="24"/>
  <c r="F43" i="24"/>
  <c r="D38" i="24"/>
  <c r="E46" i="24"/>
  <c r="E42" i="24"/>
  <c r="C37" i="24"/>
  <c r="D45" i="24"/>
  <c r="C47" i="24"/>
  <c r="C43" i="24"/>
  <c r="E37" i="24"/>
  <c r="F45" i="23"/>
  <c r="D41" i="23"/>
  <c r="F38" i="23"/>
  <c r="E44" i="23"/>
  <c r="C39" i="23"/>
  <c r="F37" i="23"/>
  <c r="D44" i="23"/>
  <c r="C45" i="23"/>
  <c r="E39" i="23"/>
  <c r="F47" i="22"/>
  <c r="F43" i="22"/>
  <c r="D38" i="22"/>
  <c r="E47" i="22"/>
  <c r="E43" i="22"/>
  <c r="D47" i="22"/>
  <c r="D43" i="22"/>
  <c r="C46" i="22"/>
  <c r="C42" i="22"/>
  <c r="C39" i="22"/>
  <c r="F45" i="21"/>
  <c r="D41" i="21"/>
  <c r="F38" i="21"/>
  <c r="E44" i="21"/>
  <c r="C39" i="21"/>
  <c r="D46" i="21"/>
  <c r="D42" i="21"/>
  <c r="C45" i="21"/>
  <c r="E39" i="21"/>
  <c r="F47" i="20"/>
  <c r="F43" i="20"/>
  <c r="D38" i="20"/>
  <c r="E47" i="20"/>
  <c r="E43" i="20"/>
  <c r="C38" i="20"/>
  <c r="D45" i="20"/>
  <c r="C47" i="20"/>
  <c r="C43" i="20"/>
  <c r="E37" i="20"/>
  <c r="F45" i="19"/>
  <c r="D41" i="19"/>
  <c r="D46" i="19"/>
  <c r="E47" i="19"/>
  <c r="E43" i="19"/>
  <c r="C38" i="19"/>
  <c r="D42" i="19"/>
  <c r="C46" i="19"/>
  <c r="C42" i="19"/>
  <c r="F47" i="18"/>
  <c r="F43" i="18"/>
  <c r="D38" i="18"/>
  <c r="E45" i="18"/>
  <c r="C41" i="18"/>
  <c r="C47" i="18"/>
  <c r="C43" i="18"/>
  <c r="E39" i="18"/>
  <c r="D44" i="18"/>
  <c r="F38" i="18"/>
  <c r="F45" i="17"/>
  <c r="D41" i="17"/>
  <c r="D46" i="17"/>
  <c r="E45" i="17"/>
  <c r="C41" i="17"/>
  <c r="D45" i="17"/>
  <c r="E37" i="17"/>
  <c r="E38" i="17"/>
  <c r="C44" i="17"/>
  <c r="F47" i="16"/>
  <c r="F43" i="16"/>
  <c r="D38" i="16"/>
  <c r="F38" i="16"/>
  <c r="E44" i="16"/>
  <c r="C39" i="16"/>
  <c r="F37" i="16"/>
  <c r="C44" i="16"/>
  <c r="E38" i="16"/>
  <c r="F44" i="25"/>
  <c r="D39" i="25"/>
  <c r="D42" i="25"/>
  <c r="E45" i="25"/>
  <c r="C41" i="25"/>
  <c r="D46" i="25"/>
  <c r="D44" i="25"/>
  <c r="C44" i="25"/>
  <c r="E38" i="25"/>
  <c r="F46" i="24"/>
  <c r="F42" i="24"/>
  <c r="D37" i="24"/>
  <c r="E45" i="24"/>
  <c r="C41" i="24"/>
  <c r="F38" i="24"/>
  <c r="D44" i="24"/>
  <c r="C46" i="24"/>
  <c r="C42" i="24"/>
  <c r="F39" i="24"/>
  <c r="F44" i="23"/>
  <c r="D39" i="23"/>
  <c r="E47" i="23"/>
  <c r="E43" i="23"/>
  <c r="C38" i="23"/>
  <c r="D47" i="23"/>
  <c r="D43" i="23"/>
  <c r="C44" i="23"/>
  <c r="E38" i="23"/>
  <c r="F46" i="22"/>
  <c r="F42" i="22"/>
  <c r="D37" i="22"/>
  <c r="E46" i="22"/>
  <c r="E42" i="22"/>
  <c r="D46" i="22"/>
  <c r="D42" i="22"/>
  <c r="C45" i="22"/>
  <c r="E39" i="22"/>
  <c r="F37" i="22"/>
  <c r="F44" i="21"/>
  <c r="D39" i="21"/>
  <c r="E47" i="21"/>
  <c r="E43" i="21"/>
  <c r="C38" i="21"/>
  <c r="D45" i="21"/>
  <c r="F37" i="21"/>
  <c r="C44" i="21"/>
  <c r="E38" i="21"/>
  <c r="F46" i="20"/>
  <c r="F42" i="20"/>
  <c r="D37" i="20"/>
  <c r="E46" i="20"/>
  <c r="E42" i="20"/>
  <c r="F37" i="20"/>
  <c r="D44" i="20"/>
  <c r="C46" i="20"/>
  <c r="C42" i="20"/>
  <c r="F38" i="20"/>
  <c r="F44" i="19"/>
  <c r="D39" i="19"/>
  <c r="D45" i="19"/>
  <c r="E46" i="19"/>
  <c r="E42" i="19"/>
  <c r="C37" i="19"/>
  <c r="F39" i="19"/>
  <c r="C45" i="19"/>
  <c r="E39" i="19"/>
  <c r="F46" i="18"/>
  <c r="F42" i="18"/>
  <c r="D37" i="18"/>
  <c r="E44" i="18"/>
  <c r="C39" i="18"/>
  <c r="C46" i="18"/>
  <c r="C42" i="18"/>
  <c r="D47" i="18"/>
  <c r="D43" i="18"/>
  <c r="F37" i="18"/>
  <c r="F44" i="17"/>
  <c r="D39" i="17"/>
  <c r="D44" i="17"/>
  <c r="E44" i="17"/>
  <c r="C39" i="17"/>
  <c r="D42" i="17"/>
  <c r="D47" i="17"/>
  <c r="C47" i="17"/>
  <c r="C43" i="17"/>
  <c r="F46" i="16"/>
  <c r="F42" i="16"/>
  <c r="D37" i="16"/>
  <c r="E47" i="16"/>
  <c r="E43" i="16"/>
  <c r="C38" i="16"/>
  <c r="C47" i="16"/>
  <c r="C43" i="16"/>
  <c r="E37" i="16"/>
  <c r="F39" i="16"/>
  <c r="F44" i="15"/>
  <c r="D39" i="15"/>
  <c r="E42" i="15"/>
  <c r="C44" i="15"/>
  <c r="E47" i="15"/>
  <c r="C41" i="15"/>
  <c r="C42" i="15"/>
  <c r="D45" i="15"/>
  <c r="F39" i="15"/>
  <c r="F46" i="14"/>
  <c r="F42" i="14"/>
  <c r="D37" i="14"/>
  <c r="E45" i="14"/>
  <c r="C41" i="14"/>
  <c r="D45" i="14"/>
  <c r="F39" i="14"/>
  <c r="C46" i="14"/>
  <c r="C42" i="14"/>
  <c r="C38" i="14"/>
  <c r="F44" i="13"/>
  <c r="D39" i="13"/>
  <c r="E47" i="13"/>
  <c r="E43" i="13"/>
  <c r="C38" i="13"/>
  <c r="D45" i="13"/>
  <c r="F39" i="13"/>
  <c r="C44" i="13"/>
  <c r="E38" i="13"/>
  <c r="F46" i="12"/>
  <c r="F42" i="12"/>
  <c r="D37" i="12"/>
  <c r="E45" i="12"/>
  <c r="F42" i="25"/>
  <c r="E47" i="25"/>
  <c r="C38" i="25"/>
  <c r="C46" i="25"/>
  <c r="D47" i="25"/>
  <c r="D39" i="24"/>
  <c r="E43" i="24"/>
  <c r="D46" i="24"/>
  <c r="C44" i="24"/>
  <c r="F46" i="23"/>
  <c r="D37" i="23"/>
  <c r="C41" i="23"/>
  <c r="D45" i="23"/>
  <c r="C42" i="23"/>
  <c r="F44" i="22"/>
  <c r="F38" i="22"/>
  <c r="C37" i="22"/>
  <c r="C47" i="22"/>
  <c r="E37" i="22"/>
  <c r="F42" i="21"/>
  <c r="E45" i="21"/>
  <c r="D47" i="21"/>
  <c r="C46" i="21"/>
  <c r="F39" i="21"/>
  <c r="D39" i="20"/>
  <c r="E44" i="20"/>
  <c r="D46" i="20"/>
  <c r="C44" i="20"/>
  <c r="F46" i="19"/>
  <c r="D37" i="19"/>
  <c r="E44" i="19"/>
  <c r="D44" i="19"/>
  <c r="C43" i="19"/>
  <c r="F44" i="18"/>
  <c r="E46" i="18"/>
  <c r="C37" i="18"/>
  <c r="E37" i="18"/>
  <c r="F39" i="18"/>
  <c r="F42" i="17"/>
  <c r="E46" i="17"/>
  <c r="C37" i="17"/>
  <c r="F37" i="17"/>
  <c r="E39" i="17"/>
  <c r="D39" i="16"/>
  <c r="E45" i="16"/>
  <c r="D46" i="16"/>
  <c r="E39" i="16"/>
  <c r="F47" i="15"/>
  <c r="F42" i="15"/>
  <c r="E45" i="15"/>
  <c r="C43" i="15"/>
  <c r="E44" i="15"/>
  <c r="C45" i="15"/>
  <c r="D44" i="15"/>
  <c r="F37" i="15"/>
  <c r="F43" i="14"/>
  <c r="C37" i="14"/>
  <c r="E43" i="14"/>
  <c r="D46" i="14"/>
  <c r="F38" i="14"/>
  <c r="C44" i="14"/>
  <c r="E37" i="14"/>
  <c r="F43" i="13"/>
  <c r="D37" i="13"/>
  <c r="E44" i="13"/>
  <c r="C37" i="13"/>
  <c r="D43" i="13"/>
  <c r="C45" i="13"/>
  <c r="E37" i="13"/>
  <c r="F44" i="12"/>
  <c r="D38" i="12"/>
  <c r="E44" i="12"/>
  <c r="C39" i="12"/>
  <c r="F39" i="12"/>
  <c r="F37" i="12"/>
  <c r="C44" i="12"/>
  <c r="E38" i="12"/>
  <c r="F45" i="10"/>
  <c r="D41" i="10"/>
  <c r="E47" i="10"/>
  <c r="E43" i="10"/>
  <c r="C38" i="10"/>
  <c r="D45" i="10"/>
  <c r="F39" i="10"/>
  <c r="C46" i="10"/>
  <c r="C42" i="10"/>
  <c r="F47" i="25"/>
  <c r="D38" i="25"/>
  <c r="E44" i="25"/>
  <c r="D43" i="25"/>
  <c r="C43" i="25"/>
  <c r="F45" i="24"/>
  <c r="F37" i="24"/>
  <c r="C39" i="24"/>
  <c r="D43" i="24"/>
  <c r="E39" i="24"/>
  <c r="F43" i="23"/>
  <c r="E46" i="23"/>
  <c r="C37" i="23"/>
  <c r="C47" i="23"/>
  <c r="E37" i="23"/>
  <c r="D41" i="22"/>
  <c r="E45" i="22"/>
  <c r="D45" i="22"/>
  <c r="C44" i="22"/>
  <c r="F47" i="21"/>
  <c r="D38" i="21"/>
  <c r="E42" i="21"/>
  <c r="D44" i="21"/>
  <c r="C43" i="21"/>
  <c r="F45" i="20"/>
  <c r="C37" i="20"/>
  <c r="C41" i="20"/>
  <c r="D43" i="20"/>
  <c r="E39" i="20"/>
  <c r="F43" i="19"/>
  <c r="D43" i="19"/>
  <c r="C41" i="19"/>
  <c r="F37" i="19"/>
  <c r="E38" i="19"/>
  <c r="D41" i="18"/>
  <c r="E43" i="18"/>
  <c r="C45" i="18"/>
  <c r="D46" i="18"/>
  <c r="F47" i="17"/>
  <c r="D38" i="17"/>
  <c r="E43" i="17"/>
  <c r="F39" i="17"/>
  <c r="C46" i="17"/>
  <c r="F45" i="16"/>
  <c r="D45" i="16"/>
  <c r="E42" i="16"/>
  <c r="C46" i="16"/>
  <c r="D47" i="16"/>
  <c r="F46" i="15"/>
  <c r="D41" i="15"/>
  <c r="C38" i="15"/>
  <c r="E39" i="15"/>
  <c r="E43" i="15"/>
  <c r="E38" i="15"/>
  <c r="D43" i="15"/>
  <c r="F47" i="14"/>
  <c r="D41" i="14"/>
  <c r="E47" i="14"/>
  <c r="E42" i="14"/>
  <c r="D44" i="14"/>
  <c r="F37" i="14"/>
  <c r="C43" i="14"/>
  <c r="F47" i="13"/>
  <c r="F42" i="13"/>
  <c r="F38" i="13"/>
  <c r="E42" i="13"/>
  <c r="D47" i="13"/>
  <c r="D42" i="13"/>
  <c r="C43" i="13"/>
  <c r="F37" i="13"/>
  <c r="F43" i="12"/>
  <c r="D45" i="12"/>
  <c r="E43" i="12"/>
  <c r="C38" i="12"/>
  <c r="D47" i="12"/>
  <c r="C47" i="12"/>
  <c r="C43" i="12"/>
  <c r="E37" i="12"/>
  <c r="F44" i="10"/>
  <c r="D39" i="10"/>
  <c r="E46" i="10"/>
  <c r="E42" i="10"/>
  <c r="C37" i="10"/>
  <c r="D44" i="10"/>
  <c r="F38" i="10"/>
  <c r="C45" i="10"/>
  <c r="E39" i="10"/>
  <c r="F46" i="25"/>
  <c r="D37" i="25"/>
  <c r="E43" i="25"/>
  <c r="F39" i="25"/>
  <c r="C42" i="25"/>
  <c r="F44" i="24"/>
  <c r="E47" i="24"/>
  <c r="C38" i="24"/>
  <c r="D42" i="24"/>
  <c r="E38" i="24"/>
  <c r="F42" i="23"/>
  <c r="E45" i="23"/>
  <c r="F39" i="23"/>
  <c r="C46" i="23"/>
  <c r="D42" i="23"/>
  <c r="D39" i="22"/>
  <c r="E44" i="22"/>
  <c r="D44" i="22"/>
  <c r="C43" i="22"/>
  <c r="F46" i="21"/>
  <c r="D37" i="21"/>
  <c r="C41" i="21"/>
  <c r="D43" i="21"/>
  <c r="C42" i="21"/>
  <c r="F44" i="20"/>
  <c r="F39" i="20"/>
  <c r="C39" i="20"/>
  <c r="D42" i="20"/>
  <c r="E38" i="20"/>
  <c r="F42" i="19"/>
  <c r="F38" i="19"/>
  <c r="C39" i="19"/>
  <c r="C47" i="19"/>
  <c r="E37" i="19"/>
  <c r="D39" i="18"/>
  <c r="E42" i="18"/>
  <c r="C44" i="18"/>
  <c r="D45" i="18"/>
  <c r="F46" i="17"/>
  <c r="D37" i="17"/>
  <c r="E42" i="17"/>
  <c r="F38" i="17"/>
  <c r="C45" i="17"/>
  <c r="F44" i="16"/>
  <c r="D42" i="16"/>
  <c r="C41" i="16"/>
  <c r="C45" i="16"/>
  <c r="D44" i="16"/>
  <c r="F45" i="15"/>
  <c r="D38" i="15"/>
  <c r="C47" i="15"/>
  <c r="E37" i="15"/>
  <c r="C39" i="15"/>
  <c r="D47" i="15"/>
  <c r="D42" i="15"/>
  <c r="F45" i="14"/>
  <c r="D39" i="14"/>
  <c r="E46" i="14"/>
  <c r="C39" i="14"/>
  <c r="D43" i="14"/>
  <c r="C47" i="14"/>
  <c r="E39" i="14"/>
  <c r="F38" i="25"/>
  <c r="D41" i="24"/>
  <c r="F47" i="23"/>
  <c r="C43" i="23"/>
  <c r="F39" i="22"/>
  <c r="C37" i="21"/>
  <c r="E45" i="20"/>
  <c r="D38" i="19"/>
  <c r="F45" i="18"/>
  <c r="D42" i="18"/>
  <c r="D43" i="17"/>
  <c r="C37" i="16"/>
  <c r="D37" i="15"/>
  <c r="D46" i="15"/>
  <c r="E44" i="14"/>
  <c r="E38" i="14"/>
  <c r="D38" i="13"/>
  <c r="C39" i="13"/>
  <c r="C46" i="13"/>
  <c r="F45" i="12"/>
  <c r="E46" i="12"/>
  <c r="D44" i="12"/>
  <c r="C45" i="12"/>
  <c r="F38" i="12"/>
  <c r="F46" i="10"/>
  <c r="D37" i="10"/>
  <c r="C39" i="10"/>
  <c r="D42" i="10"/>
  <c r="C43" i="10"/>
  <c r="C39" i="25"/>
  <c r="E44" i="24"/>
  <c r="D38" i="23"/>
  <c r="F45" i="22"/>
  <c r="E38" i="22"/>
  <c r="C47" i="21"/>
  <c r="D47" i="20"/>
  <c r="E45" i="19"/>
  <c r="E47" i="18"/>
  <c r="F43" i="17"/>
  <c r="C42" i="17"/>
  <c r="C42" i="16"/>
  <c r="C46" i="15"/>
  <c r="F38" i="15"/>
  <c r="D47" i="14"/>
  <c r="F46" i="13"/>
  <c r="E46" i="13"/>
  <c r="D46" i="13"/>
  <c r="C42" i="13"/>
  <c r="D41" i="12"/>
  <c r="E42" i="12"/>
  <c r="D46" i="12"/>
  <c r="C42" i="12"/>
  <c r="F43" i="10"/>
  <c r="E45" i="10"/>
  <c r="D47" i="10"/>
  <c r="F37" i="10"/>
  <c r="E38" i="10"/>
  <c r="C47" i="25"/>
  <c r="D47" i="24"/>
  <c r="E42" i="23"/>
  <c r="C38" i="22"/>
  <c r="F43" i="21"/>
  <c r="E37" i="21"/>
  <c r="C45" i="20"/>
  <c r="D47" i="19"/>
  <c r="C38" i="18"/>
  <c r="E47" i="17"/>
  <c r="D41" i="16"/>
  <c r="D43" i="16"/>
  <c r="E46" i="15"/>
  <c r="F44" i="14"/>
  <c r="D42" i="14"/>
  <c r="F45" i="13"/>
  <c r="E45" i="13"/>
  <c r="D44" i="13"/>
  <c r="E39" i="13"/>
  <c r="D39" i="12"/>
  <c r="C41" i="12"/>
  <c r="D42" i="12"/>
  <c r="E39" i="12"/>
  <c r="F42" i="10"/>
  <c r="E44" i="10"/>
  <c r="D46" i="10"/>
  <c r="C47" i="10"/>
  <c r="E37" i="10"/>
  <c r="F43" i="25"/>
  <c r="E37" i="25"/>
  <c r="C45" i="24"/>
  <c r="D46" i="23"/>
  <c r="C41" i="22"/>
  <c r="E46" i="21"/>
  <c r="D41" i="20"/>
  <c r="F47" i="19"/>
  <c r="C44" i="19"/>
  <c r="E38" i="18"/>
  <c r="C38" i="17"/>
  <c r="E46" i="16"/>
  <c r="F43" i="15"/>
  <c r="C37" i="15"/>
  <c r="D38" i="14"/>
  <c r="C45" i="14"/>
  <c r="D41" i="13"/>
  <c r="C41" i="13"/>
  <c r="C47" i="13"/>
  <c r="F47" i="12"/>
  <c r="E47" i="12"/>
  <c r="C37" i="12"/>
  <c r="C46" i="12"/>
  <c r="D43" i="12"/>
  <c r="F47" i="10"/>
  <c r="D38" i="10"/>
  <c r="C41" i="10"/>
  <c r="D43" i="10"/>
  <c r="C44" i="10"/>
  <c r="C40" i="25" l="1"/>
  <c r="C48" i="25" s="1"/>
  <c r="E40" i="25"/>
  <c r="E48" i="25" s="1"/>
  <c r="D40" i="25"/>
  <c r="D48" i="25" s="1"/>
  <c r="F40" i="25"/>
  <c r="F48" i="25" s="1"/>
  <c r="C40" i="24"/>
  <c r="C48" i="24" s="1"/>
  <c r="E40" i="24"/>
  <c r="E48" i="24" s="1"/>
  <c r="D40" i="24"/>
  <c r="D48" i="24" s="1"/>
  <c r="F40" i="24"/>
  <c r="F48" i="24" s="1"/>
  <c r="C40" i="23"/>
  <c r="C48" i="23" s="1"/>
  <c r="E40" i="23"/>
  <c r="E48" i="23" s="1"/>
  <c r="D40" i="23"/>
  <c r="D48" i="23" s="1"/>
  <c r="F40" i="23"/>
  <c r="F48" i="23" s="1"/>
  <c r="C40" i="22"/>
  <c r="C48" i="22" s="1"/>
  <c r="E40" i="22"/>
  <c r="E48" i="22" s="1"/>
  <c r="D40" i="22"/>
  <c r="D48" i="22" s="1"/>
  <c r="F40" i="22"/>
  <c r="F48" i="22" s="1"/>
  <c r="C40" i="21"/>
  <c r="C48" i="21" s="1"/>
  <c r="E40" i="21"/>
  <c r="E48" i="21" s="1"/>
  <c r="D40" i="21"/>
  <c r="D48" i="21" s="1"/>
  <c r="F40" i="21"/>
  <c r="F48" i="21" s="1"/>
  <c r="C40" i="20"/>
  <c r="C48" i="20" s="1"/>
  <c r="E40" i="20"/>
  <c r="E48" i="20" s="1"/>
  <c r="D40" i="20"/>
  <c r="D48" i="20" s="1"/>
  <c r="F40" i="20"/>
  <c r="F48" i="20" s="1"/>
  <c r="C40" i="19"/>
  <c r="C48" i="19" s="1"/>
  <c r="E40" i="19"/>
  <c r="E48" i="19" s="1"/>
  <c r="D40" i="19"/>
  <c r="D48" i="19" s="1"/>
  <c r="F40" i="19"/>
  <c r="F48" i="19" s="1"/>
  <c r="C40" i="18"/>
  <c r="C48" i="18" s="1"/>
  <c r="E40" i="18"/>
  <c r="E48" i="18" s="1"/>
  <c r="D40" i="18"/>
  <c r="D48" i="18" s="1"/>
  <c r="F40" i="18"/>
  <c r="F48" i="18" s="1"/>
  <c r="C40" i="17"/>
  <c r="C48" i="17" s="1"/>
  <c r="E40" i="17"/>
  <c r="E48" i="17" s="1"/>
  <c r="D40" i="17"/>
  <c r="D48" i="17" s="1"/>
  <c r="F40" i="17"/>
  <c r="F48" i="17" s="1"/>
  <c r="C40" i="16"/>
  <c r="C48" i="16" s="1"/>
  <c r="E40" i="16"/>
  <c r="E48" i="16" s="1"/>
  <c r="D40" i="16"/>
  <c r="D48" i="16" s="1"/>
  <c r="F40" i="16"/>
  <c r="F48" i="16" s="1"/>
  <c r="C40" i="15"/>
  <c r="C48" i="15" s="1"/>
  <c r="E40" i="15"/>
  <c r="E48" i="15" s="1"/>
  <c r="D40" i="15"/>
  <c r="D48" i="15" s="1"/>
  <c r="F40" i="15"/>
  <c r="F48" i="15" s="1"/>
  <c r="C40" i="14"/>
  <c r="C48" i="14" s="1"/>
  <c r="E40" i="14"/>
  <c r="E48" i="14" s="1"/>
  <c r="D40" i="14"/>
  <c r="D48" i="14" s="1"/>
  <c r="F40" i="14"/>
  <c r="F48" i="14" s="1"/>
  <c r="C40" i="13"/>
  <c r="C48" i="13" s="1"/>
  <c r="E40" i="13"/>
  <c r="E48" i="13" s="1"/>
  <c r="D40" i="13"/>
  <c r="D48" i="13" s="1"/>
  <c r="F40" i="13"/>
  <c r="F48" i="13" s="1"/>
  <c r="C40" i="12"/>
  <c r="C48" i="12" s="1"/>
  <c r="E40" i="12"/>
  <c r="E48" i="12" s="1"/>
  <c r="D40" i="12"/>
  <c r="D48" i="12" s="1"/>
  <c r="F40" i="12"/>
  <c r="F48" i="12" s="1"/>
  <c r="C40" i="10"/>
  <c r="C48" i="10" s="1"/>
  <c r="E40" i="10"/>
  <c r="E48" i="10" s="1"/>
  <c r="D40" i="10"/>
  <c r="D48" i="10" s="1"/>
  <c r="F40" i="10"/>
  <c r="F48" i="10" s="1"/>
  <c r="E44" i="3"/>
  <c r="C39" i="3"/>
  <c r="D45" i="3"/>
  <c r="F39" i="3"/>
  <c r="C43" i="3"/>
  <c r="F43" i="3"/>
  <c r="C47" i="3"/>
  <c r="E39" i="3"/>
  <c r="D39" i="3"/>
  <c r="D47" i="3"/>
  <c r="E37" i="3"/>
  <c r="C44" i="3"/>
  <c r="F44" i="3"/>
  <c r="E45" i="3"/>
  <c r="C41" i="3"/>
  <c r="D46" i="3"/>
  <c r="D42" i="3"/>
  <c r="C45" i="3"/>
  <c r="C37" i="3"/>
  <c r="C42" i="3"/>
  <c r="E47" i="3"/>
  <c r="E43" i="3"/>
  <c r="C38" i="3"/>
  <c r="D44" i="3"/>
  <c r="F38" i="3"/>
  <c r="E38" i="3"/>
  <c r="D41" i="3"/>
  <c r="C46" i="3"/>
  <c r="F46" i="3"/>
  <c r="D37" i="3"/>
  <c r="E46" i="3"/>
  <c r="E42" i="3"/>
  <c r="D43" i="3"/>
  <c r="F37" i="3"/>
  <c r="D38" i="3"/>
  <c r="F47" i="3"/>
  <c r="F45" i="3"/>
  <c r="F42" i="3"/>
  <c r="D8" i="3" l="1"/>
  <c r="C40" i="3" l="1"/>
  <c r="C48" i="3" s="1"/>
  <c r="D40" i="3"/>
  <c r="D48" i="3" s="1"/>
  <c r="E40" i="3"/>
  <c r="E48" i="3" s="1"/>
  <c r="F40" i="3"/>
  <c r="F48" i="3" s="1"/>
</calcChain>
</file>

<file path=xl/connections.xml><?xml version="1.0" encoding="utf-8"?>
<connections xmlns="http://schemas.openxmlformats.org/spreadsheetml/2006/main">
  <connection id="1" keepAlive="1" name="052 Armis40 raistat16baas Arm3reader1" description="Arm3reader Read" type="5" refreshedVersion="4" savePassword="1" saveData="1">
    <dbPr connection="Provider=SQLOLEDB.1;Password=Armreader;Persist Security Info=True;User ID=Arm3reader;Initial Catalog=Armis40;Data Source=KA052W12;Use Procedure for Prepare=1;Auto Translate=True;Packet Size=4096;Workstation ID=KA049W8S;Use Encryption for Data=False;Tag with column collation when possible=False" command="&quot;Armis40&quot;.&quot;dbo&quot;.&quot;raistat16baas&quot;" commandType="3"/>
  </connection>
</connections>
</file>

<file path=xl/sharedStrings.xml><?xml version="1.0" encoding="utf-8"?>
<sst xmlns="http://schemas.openxmlformats.org/spreadsheetml/2006/main" count="1135" uniqueCount="56">
  <si>
    <t xml:space="preserve">  Raie riigimetsamaal</t>
  </si>
  <si>
    <t>Ebaseaduslikud raied</t>
  </si>
  <si>
    <t>Valikraie</t>
  </si>
  <si>
    <t>METSARAIE</t>
  </si>
  <si>
    <t xml:space="preserve">       Raieliik</t>
  </si>
  <si>
    <t xml:space="preserve">     </t>
  </si>
  <si>
    <t xml:space="preserve">  Raie riigimetsa- või muul (va eramets) maal</t>
  </si>
  <si>
    <t xml:space="preserve">           kokku   m3</t>
  </si>
  <si>
    <t>pindala  ha</t>
  </si>
  <si>
    <t>raiemaht</t>
  </si>
  <si>
    <t>sh. likv.</t>
  </si>
  <si>
    <t>sh. küte</t>
  </si>
  <si>
    <t>A</t>
  </si>
  <si>
    <t>B</t>
  </si>
  <si>
    <t>Uuendusraie</t>
  </si>
  <si>
    <t>01</t>
  </si>
  <si>
    <t>sellest lageraie</t>
  </si>
  <si>
    <t>02</t>
  </si>
  <si>
    <t>03</t>
  </si>
  <si>
    <t>Hooldusraie                                            (read 05+06+07)</t>
  </si>
  <si>
    <t>04</t>
  </si>
  <si>
    <t>sh. valgustusraie</t>
  </si>
  <si>
    <t>05</t>
  </si>
  <si>
    <t xml:space="preserve">     harvendusraie</t>
  </si>
  <si>
    <t>06</t>
  </si>
  <si>
    <t xml:space="preserve">     sanitaarraie</t>
  </si>
  <si>
    <t>07</t>
  </si>
  <si>
    <t>08</t>
  </si>
  <si>
    <t>rööv- ja ebaseaduslikud raied</t>
  </si>
  <si>
    <t>09</t>
  </si>
  <si>
    <t>Metskond</t>
  </si>
  <si>
    <t>Trassiraie</t>
  </si>
  <si>
    <t>Raadamine</t>
  </si>
  <si>
    <t>Kujundusraie</t>
  </si>
  <si>
    <t>10</t>
  </si>
  <si>
    <t>11</t>
  </si>
  <si>
    <t>12</t>
  </si>
  <si>
    <t>KOKKU (read 01+03+04+08+09+10+11)</t>
  </si>
  <si>
    <t>AASTA</t>
  </si>
  <si>
    <t>2016.</t>
  </si>
  <si>
    <t>Valga</t>
  </si>
  <si>
    <t>Harju</t>
  </si>
  <si>
    <t>Hiiu</t>
  </si>
  <si>
    <t>Ida-Viru</t>
  </si>
  <si>
    <t>Jõgeva</t>
  </si>
  <si>
    <t>Järva</t>
  </si>
  <si>
    <t>Lääne</t>
  </si>
  <si>
    <t>Lääne-Viru</t>
  </si>
  <si>
    <t>Põlva</t>
  </si>
  <si>
    <t>Pärnu</t>
  </si>
  <si>
    <t>Rapla</t>
  </si>
  <si>
    <t>Saare</t>
  </si>
  <si>
    <t>Tartu</t>
  </si>
  <si>
    <t>Viljandi</t>
  </si>
  <si>
    <t>Võru</t>
  </si>
  <si>
    <t>RMK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</si>
</sst>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3" xfId="0" applyBorder="1"/>
    <xf numFmtId="0" fontId="0" fillId="0" borderId="0" xfId="0" applyBorder="1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6" xfId="0" applyBorder="1"/>
    <xf numFmtId="0" fontId="4" fillId="0" borderId="6" xfId="0" applyFont="1" applyBorder="1"/>
    <xf numFmtId="0" fontId="5" fillId="0" borderId="6" xfId="0" applyFont="1" applyBorder="1"/>
    <xf numFmtId="0" fontId="0" fillId="2" borderId="3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/>
    <xf numFmtId="0" fontId="0" fillId="2" borderId="11" xfId="0" quotePrefix="1" applyFill="1" applyBorder="1" applyAlignment="1">
      <alignment horizontal="center"/>
    </xf>
    <xf numFmtId="3" fontId="6" fillId="0" borderId="11" xfId="0" applyNumberFormat="1" applyFont="1" applyBorder="1"/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wrapText="1"/>
    </xf>
    <xf numFmtId="3" fontId="0" fillId="3" borderId="11" xfId="0" applyNumberFormat="1" applyFill="1" applyBorder="1"/>
    <xf numFmtId="3" fontId="0" fillId="0" borderId="11" xfId="0" applyNumberFormat="1" applyBorder="1"/>
    <xf numFmtId="3" fontId="0" fillId="0" borderId="11" xfId="0" applyNumberFormat="1" applyFill="1" applyBorder="1"/>
    <xf numFmtId="0" fontId="0" fillId="2" borderId="11" xfId="0" applyFill="1" applyBorder="1" applyAlignment="1">
      <alignment horizontal="left"/>
    </xf>
    <xf numFmtId="0" fontId="0" fillId="2" borderId="15" xfId="0" quotePrefix="1" applyFill="1" applyBorder="1" applyAlignment="1">
      <alignment horizontal="center"/>
    </xf>
    <xf numFmtId="3" fontId="0" fillId="3" borderId="15" xfId="0" applyNumberFormat="1" applyFill="1" applyBorder="1"/>
    <xf numFmtId="0" fontId="3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0" fillId="4" borderId="6" xfId="0" applyFill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9" fontId="0" fillId="0" borderId="0" xfId="0" applyNumberFormat="1"/>
    <xf numFmtId="0" fontId="8" fillId="0" borderId="0" xfId="0" applyFont="1"/>
    <xf numFmtId="3" fontId="0" fillId="0" borderId="0" xfId="0" applyNumberFormat="1"/>
    <xf numFmtId="0" fontId="7" fillId="2" borderId="11" xfId="0" quotePrefix="1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5" xfId="0" quotePrefix="1" applyFont="1" applyFill="1" applyBorder="1" applyAlignment="1">
      <alignment horizontal="center"/>
    </xf>
    <xf numFmtId="0" fontId="7" fillId="2" borderId="14" xfId="0" applyFont="1" applyFill="1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0" fillId="0" borderId="11" xfId="0" applyNumberFormat="1" applyBorder="1"/>
    <xf numFmtId="3" fontId="0" fillId="3" borderId="15" xfId="0" applyNumberFormat="1" applyFill="1" applyBorder="1"/>
    <xf numFmtId="3" fontId="0" fillId="0" borderId="0" xfId="0" applyNumberFormat="1"/>
    <xf numFmtId="3" fontId="0" fillId="0" borderId="10" xfId="0" applyNumberFormat="1" applyBorder="1"/>
    <xf numFmtId="3" fontId="0" fillId="3" borderId="16" xfId="0" applyNumberFormat="1" applyFill="1" applyBorder="1"/>
    <xf numFmtId="0" fontId="0" fillId="2" borderId="17" xfId="0" applyFill="1" applyBorder="1"/>
    <xf numFmtId="3" fontId="6" fillId="0" borderId="10" xfId="0" applyNumberFormat="1" applyFont="1" applyBorder="1"/>
    <xf numFmtId="3" fontId="0" fillId="3" borderId="10" xfId="0" applyNumberFormat="1" applyFill="1" applyBorder="1"/>
    <xf numFmtId="3" fontId="0" fillId="0" borderId="10" xfId="0" applyNumberFormat="1" applyFill="1" applyBorder="1"/>
    <xf numFmtId="0" fontId="0" fillId="0" borderId="0" xfId="0" applyFill="1" applyBorder="1"/>
    <xf numFmtId="3" fontId="0" fillId="0" borderId="0" xfId="0" applyNumberForma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F28" sqref="F28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49"/>
      <c r="C1" s="49"/>
      <c r="D1" s="49"/>
    </row>
    <row r="2" spans="1:9" x14ac:dyDescent="0.2">
      <c r="B2" s="49"/>
      <c r="C2" s="49"/>
      <c r="D2" s="49"/>
    </row>
    <row r="3" spans="1:9" x14ac:dyDescent="0.2">
      <c r="A3" s="1"/>
      <c r="B3" s="49"/>
      <c r="C3" s="49"/>
      <c r="D3" s="49"/>
      <c r="E3" s="3"/>
    </row>
    <row r="4" spans="1:9" x14ac:dyDescent="0.2">
      <c r="A4" s="1"/>
      <c r="B4" s="49"/>
      <c r="C4" s="49"/>
      <c r="D4" s="49"/>
      <c r="E4" s="4"/>
    </row>
    <row r="5" spans="1:9" x14ac:dyDescent="0.2">
      <c r="A5" s="1"/>
      <c r="B5" s="49"/>
      <c r="C5" s="49"/>
      <c r="D5" s="49"/>
    </row>
    <row r="7" spans="1:9" x14ac:dyDescent="0.2">
      <c r="A7" s="5" t="s">
        <v>3</v>
      </c>
      <c r="C7" s="6" t="s">
        <v>39</v>
      </c>
      <c r="D7" s="7" t="s">
        <v>38</v>
      </c>
      <c r="E7" s="7" t="s">
        <v>55</v>
      </c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11920</v>
      </c>
      <c r="D13" s="26">
        <v>3287781</v>
      </c>
      <c r="E13" s="26">
        <v>2935519</v>
      </c>
      <c r="F13" s="26">
        <v>389754</v>
      </c>
      <c r="I13" s="42"/>
    </row>
    <row r="14" spans="1:9" x14ac:dyDescent="0.2">
      <c r="A14" s="27" t="s">
        <v>16</v>
      </c>
      <c r="B14" s="25" t="s">
        <v>17</v>
      </c>
      <c r="C14" s="26">
        <v>11799</v>
      </c>
      <c r="D14" s="26">
        <v>3273805</v>
      </c>
      <c r="E14" s="26">
        <v>2923040</v>
      </c>
      <c r="F14" s="26">
        <v>388226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34462</v>
      </c>
      <c r="D16" s="29">
        <v>1101457</v>
      </c>
      <c r="E16" s="29">
        <v>723026</v>
      </c>
      <c r="F16" s="29">
        <v>166903</v>
      </c>
    </row>
    <row r="17" spans="1:11" x14ac:dyDescent="0.2">
      <c r="A17" s="27" t="s">
        <v>21</v>
      </c>
      <c r="B17" s="25" t="s">
        <v>22</v>
      </c>
      <c r="C17" s="30">
        <v>19366</v>
      </c>
      <c r="D17" s="31">
        <v>232387</v>
      </c>
      <c r="E17" s="31">
        <v>0</v>
      </c>
      <c r="F17" s="31">
        <v>0</v>
      </c>
    </row>
    <row r="18" spans="1:11" x14ac:dyDescent="0.2">
      <c r="A18" s="27" t="s">
        <v>23</v>
      </c>
      <c r="B18" s="25" t="s">
        <v>24</v>
      </c>
      <c r="C18" s="30">
        <v>9079</v>
      </c>
      <c r="D18" s="30">
        <v>670999</v>
      </c>
      <c r="E18" s="30">
        <v>557505</v>
      </c>
      <c r="F18" s="30">
        <v>116865</v>
      </c>
      <c r="I18" s="42"/>
    </row>
    <row r="19" spans="1:11" x14ac:dyDescent="0.2">
      <c r="A19" s="27" t="s">
        <v>25</v>
      </c>
      <c r="B19" s="25" t="s">
        <v>26</v>
      </c>
      <c r="C19" s="30">
        <v>6017</v>
      </c>
      <c r="D19" s="30">
        <v>198071</v>
      </c>
      <c r="E19" s="30">
        <v>165521</v>
      </c>
      <c r="F19" s="30">
        <v>50038</v>
      </c>
      <c r="I19" s="42"/>
    </row>
    <row r="20" spans="1:11" x14ac:dyDescent="0.2">
      <c r="A20" s="32" t="s">
        <v>31</v>
      </c>
      <c r="B20" s="25" t="s">
        <v>27</v>
      </c>
      <c r="C20" s="30">
        <v>43</v>
      </c>
      <c r="D20" s="30">
        <v>16653</v>
      </c>
      <c r="E20" s="30">
        <v>14608</v>
      </c>
      <c r="F20" s="30">
        <v>3781</v>
      </c>
      <c r="I20" s="42"/>
    </row>
    <row r="21" spans="1:11" x14ac:dyDescent="0.2">
      <c r="A21" s="24" t="s">
        <v>32</v>
      </c>
      <c r="B21" s="45" t="s">
        <v>29</v>
      </c>
      <c r="C21" s="30">
        <v>869</v>
      </c>
      <c r="D21" s="30">
        <v>209533</v>
      </c>
      <c r="E21" s="30">
        <v>183800</v>
      </c>
      <c r="F21" s="30">
        <v>24607</v>
      </c>
      <c r="I21" s="42"/>
    </row>
    <row r="22" spans="1:11" x14ac:dyDescent="0.2">
      <c r="A22" s="46" t="s">
        <v>33</v>
      </c>
      <c r="B22" s="45" t="s">
        <v>34</v>
      </c>
      <c r="C22" s="30">
        <v>332</v>
      </c>
      <c r="D22" s="30">
        <v>24832</v>
      </c>
      <c r="E22" s="30">
        <v>21782</v>
      </c>
      <c r="F22" s="30">
        <v>854</v>
      </c>
      <c r="I22" s="42"/>
    </row>
    <row r="23" spans="1:11" ht="12.75" customHeight="1" thickBot="1" x14ac:dyDescent="0.25">
      <c r="A23" s="28" t="s">
        <v>1</v>
      </c>
      <c r="B23" s="25">
        <v>11</v>
      </c>
      <c r="C23" s="30">
        <v>7</v>
      </c>
      <c r="D23" s="30">
        <v>675</v>
      </c>
      <c r="E23" s="30">
        <v>592</v>
      </c>
      <c r="F23" s="53">
        <v>356</v>
      </c>
      <c r="G23" s="62"/>
      <c r="H23" s="62"/>
      <c r="I23" s="62"/>
      <c r="J23" s="62"/>
      <c r="K23" s="62"/>
    </row>
    <row r="24" spans="1:11" ht="26.25" customHeight="1" thickBot="1" x14ac:dyDescent="0.25">
      <c r="A24" s="48" t="s">
        <v>37</v>
      </c>
      <c r="B24" s="33">
        <v>12</v>
      </c>
      <c r="C24" s="34">
        <v>47633</v>
      </c>
      <c r="D24" s="34">
        <v>4640932</v>
      </c>
      <c r="E24" s="34">
        <v>3879327</v>
      </c>
      <c r="F24" s="54">
        <v>586255</v>
      </c>
      <c r="G24" s="63"/>
      <c r="H24" s="62"/>
      <c r="I24" s="63"/>
      <c r="J24" s="62"/>
      <c r="K24" s="62"/>
    </row>
    <row r="25" spans="1:11" x14ac:dyDescent="0.2">
      <c r="G25" s="63"/>
      <c r="H25" s="62"/>
      <c r="I25" s="63"/>
      <c r="J25" s="63"/>
      <c r="K25" s="62"/>
    </row>
    <row r="26" spans="1:11" x14ac:dyDescent="0.2">
      <c r="G26" s="63"/>
      <c r="H26" s="62"/>
      <c r="I26" s="63"/>
      <c r="J26" s="62"/>
      <c r="K26" s="62"/>
    </row>
    <row r="27" spans="1:11" x14ac:dyDescent="0.2">
      <c r="G27" s="63"/>
      <c r="H27" s="62"/>
      <c r="I27" s="63"/>
      <c r="J27" s="62"/>
      <c r="K27" s="62"/>
    </row>
    <row r="28" spans="1:11" x14ac:dyDescent="0.2">
      <c r="C28" s="44"/>
      <c r="G28" s="63"/>
      <c r="H28" s="62"/>
      <c r="I28" s="63"/>
      <c r="J28" s="62"/>
      <c r="K28" s="62"/>
    </row>
    <row r="29" spans="1:11" x14ac:dyDescent="0.2">
      <c r="G29" s="63"/>
      <c r="H29" s="62"/>
      <c r="I29" s="63"/>
      <c r="J29" s="62"/>
      <c r="K29" s="62"/>
    </row>
    <row r="30" spans="1:11" hidden="1" x14ac:dyDescent="0.2">
      <c r="G30" s="63"/>
      <c r="H30" s="62"/>
      <c r="I30" s="62"/>
      <c r="J30" s="62"/>
      <c r="K30" s="62"/>
    </row>
    <row r="31" spans="1:11" hidden="1" x14ac:dyDescent="0.2">
      <c r="A31" s="35"/>
      <c r="B31" s="36"/>
      <c r="C31" s="37"/>
      <c r="D31" s="38"/>
      <c r="E31" s="36"/>
      <c r="F31" s="36"/>
      <c r="G31" s="63"/>
      <c r="H31" s="62"/>
      <c r="I31" s="62"/>
      <c r="J31" s="62"/>
      <c r="K31" s="62"/>
    </row>
    <row r="32" spans="1:11" ht="13.5" hidden="1" thickBot="1" x14ac:dyDescent="0.25">
      <c r="A32" s="39"/>
      <c r="B32" s="40"/>
      <c r="C32" s="40"/>
      <c r="D32" s="41"/>
      <c r="E32" s="39"/>
      <c r="F32" s="39"/>
      <c r="G32" s="63"/>
      <c r="H32" s="62"/>
      <c r="I32" s="62"/>
      <c r="J32" s="62"/>
      <c r="K32" s="62"/>
    </row>
    <row r="33" spans="1:11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58"/>
      <c r="G33" s="63"/>
      <c r="H33" s="62"/>
      <c r="I33" s="62"/>
      <c r="J33" s="62"/>
      <c r="K33" s="62"/>
    </row>
    <row r="34" spans="1:11" hidden="1" x14ac:dyDescent="0.2">
      <c r="A34" s="11"/>
      <c r="B34" s="12"/>
      <c r="C34" s="16"/>
      <c r="D34" s="17" t="s">
        <v>7</v>
      </c>
      <c r="E34" s="18"/>
      <c r="F34" s="50"/>
      <c r="G34" s="63"/>
      <c r="H34" s="62"/>
      <c r="I34" s="62"/>
      <c r="J34" s="62"/>
      <c r="K34" s="62"/>
    </row>
    <row r="35" spans="1:11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51" t="s">
        <v>11</v>
      </c>
      <c r="G35" s="63"/>
      <c r="H35" s="62"/>
      <c r="I35" s="62"/>
      <c r="J35" s="62"/>
      <c r="K35" s="62"/>
    </row>
    <row r="36" spans="1:11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52">
        <v>4</v>
      </c>
      <c r="G36" s="63"/>
      <c r="H36" s="62"/>
      <c r="I36" s="62"/>
      <c r="J36" s="62"/>
      <c r="K36" s="62"/>
    </row>
    <row r="37" spans="1:11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59">
        <f>IF(ISERR(GETPIVOTDATA("S kyte",#REF!,"ar",1)),0,GETPIVOTDATA("S kyte",#REF!,"ar",1))+IF(ISERR(GETPIVOTDATA("S kyte",#REF!,"ar",2)),0,GETPIVOTDATA("S kyte",#REF!,"ar",2))</f>
        <v>0</v>
      </c>
      <c r="G37" s="63"/>
      <c r="H37" s="62"/>
      <c r="I37" s="62"/>
      <c r="J37" s="62"/>
      <c r="K37" s="62"/>
    </row>
    <row r="38" spans="1:11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59" t="e">
        <f>GETPIVOTDATA("S kyte",#REF!,"ar",2,"Tooliik","Lageraie")</f>
        <v>#REF!</v>
      </c>
      <c r="G38" s="63"/>
      <c r="H38" s="62"/>
      <c r="I38" s="62"/>
      <c r="J38" s="62"/>
      <c r="K38" s="62"/>
    </row>
    <row r="39" spans="1:11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59" t="e">
        <f>GETPIVOTDATA("S kyte",#REF!,"ar",3,"Tooliik","Valikraie")</f>
        <v>#REF!</v>
      </c>
      <c r="G39" s="63"/>
      <c r="H39" s="62"/>
      <c r="I39" s="62"/>
      <c r="J39" s="62"/>
      <c r="K39" s="62"/>
    </row>
    <row r="40" spans="1:11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60" t="e">
        <f>SUM(F41:F43)</f>
        <v>#REF!</v>
      </c>
      <c r="G40" s="63"/>
      <c r="H40" s="62"/>
      <c r="I40" s="62"/>
      <c r="J40" s="62"/>
      <c r="K40" s="62"/>
    </row>
    <row r="41" spans="1:11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61">
        <v>0</v>
      </c>
      <c r="G41" s="63"/>
      <c r="H41" s="62"/>
      <c r="I41" s="62"/>
      <c r="J41" s="62"/>
      <c r="K41" s="62"/>
    </row>
    <row r="42" spans="1:11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56" t="e">
        <f>GETPIVOTDATA("S kyte",#REF!,"ar",6)</f>
        <v>#REF!</v>
      </c>
      <c r="G42" s="63"/>
      <c r="H42" s="62"/>
      <c r="I42" s="62"/>
      <c r="J42" s="62"/>
      <c r="K42" s="62"/>
    </row>
    <row r="43" spans="1:11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56" t="e">
        <f>GETPIVOTDATA("S kyte",#REF!,"ar",7)</f>
        <v>#REF!</v>
      </c>
      <c r="G43" s="63"/>
      <c r="H43" s="62"/>
      <c r="I43" s="62"/>
      <c r="J43" s="62"/>
      <c r="K43" s="62"/>
    </row>
    <row r="44" spans="1:11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56" t="e">
        <f>GETPIVOTDATA("S kyte",#REF!,"ar",8)</f>
        <v>#REF!</v>
      </c>
      <c r="G44" s="63"/>
      <c r="H44" s="62"/>
      <c r="I44" s="62"/>
      <c r="J44" s="62"/>
      <c r="K44" s="62"/>
    </row>
    <row r="45" spans="1:11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56" t="e">
        <f>GETPIVOTDATA("S kyte",#REF!,"ar",9)</f>
        <v>#REF!</v>
      </c>
      <c r="G45" s="63"/>
      <c r="H45" s="62"/>
      <c r="I45" s="62"/>
      <c r="J45" s="62"/>
      <c r="K45" s="62"/>
    </row>
    <row r="46" spans="1:11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56" t="e">
        <f>GETPIVOTDATA("S kyte",#REF!,"ar",11)</f>
        <v>#REF!</v>
      </c>
      <c r="G46" s="63"/>
      <c r="H46" s="62"/>
      <c r="I46" s="62"/>
      <c r="J46" s="62"/>
      <c r="K46" s="62"/>
    </row>
    <row r="47" spans="1:11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56" t="e">
        <f>GETPIVOTDATA("S kyte",#REF!,"ar",10,"Tooliik","Ebaseaduslik raie")</f>
        <v>#REF!</v>
      </c>
      <c r="G47" s="63"/>
      <c r="H47" s="62"/>
      <c r="I47" s="62"/>
      <c r="J47" s="62"/>
      <c r="K47" s="62"/>
    </row>
    <row r="48" spans="1:11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57" t="e">
        <f>F37+F39+F40+F45+F47+F44</f>
        <v>#REF!</v>
      </c>
      <c r="G48" s="63"/>
      <c r="H48" s="62"/>
      <c r="I48" s="62"/>
      <c r="J48" s="62"/>
      <c r="K48" s="62"/>
    </row>
    <row r="49" spans="7:11" hidden="1" x14ac:dyDescent="0.2">
      <c r="G49" s="63"/>
      <c r="H49" s="62"/>
      <c r="I49" s="62"/>
      <c r="J49" s="62"/>
      <c r="K49" s="62"/>
    </row>
    <row r="50" spans="7:11" x14ac:dyDescent="0.2">
      <c r="G50" s="63"/>
      <c r="H50" s="62"/>
      <c r="I50" s="63"/>
      <c r="J50" s="62"/>
      <c r="K50" s="62"/>
    </row>
    <row r="51" spans="7:11" x14ac:dyDescent="0.2">
      <c r="G51" s="63"/>
      <c r="H51" s="62"/>
      <c r="I51" s="63"/>
      <c r="J51" s="62"/>
      <c r="K51" s="62"/>
    </row>
    <row r="52" spans="7:11" x14ac:dyDescent="0.2">
      <c r="G52" s="63"/>
      <c r="H52" s="62"/>
      <c r="I52" s="63"/>
      <c r="J52" s="62"/>
      <c r="K52" s="62"/>
    </row>
    <row r="53" spans="7:11" x14ac:dyDescent="0.2">
      <c r="G53" s="63"/>
      <c r="H53" s="62"/>
      <c r="I53" s="63"/>
      <c r="J53" s="62"/>
      <c r="K53" s="62"/>
    </row>
    <row r="54" spans="7:11" x14ac:dyDescent="0.2">
      <c r="G54" s="63"/>
      <c r="H54" s="62"/>
      <c r="I54" s="63"/>
      <c r="J54" s="62"/>
      <c r="K54" s="62"/>
    </row>
    <row r="55" spans="7:11" x14ac:dyDescent="0.2">
      <c r="G55" s="63"/>
      <c r="H55" s="62"/>
      <c r="I55" s="63"/>
      <c r="J55" s="62"/>
      <c r="K55" s="62"/>
    </row>
    <row r="56" spans="7:11" x14ac:dyDescent="0.2">
      <c r="G56" s="63"/>
      <c r="H56" s="62"/>
      <c r="I56" s="63"/>
      <c r="J56" s="62"/>
      <c r="K56" s="62"/>
    </row>
    <row r="57" spans="7:11" x14ac:dyDescent="0.2">
      <c r="G57" s="63"/>
      <c r="H57" s="62"/>
      <c r="I57" s="63"/>
      <c r="J57" s="62"/>
      <c r="K57" s="62"/>
    </row>
    <row r="58" spans="7:11" x14ac:dyDescent="0.2">
      <c r="G58" s="63"/>
      <c r="H58" s="62"/>
      <c r="I58" s="63"/>
      <c r="J58" s="62"/>
      <c r="K58" s="62"/>
    </row>
    <row r="59" spans="7:11" x14ac:dyDescent="0.2">
      <c r="G59" s="62"/>
      <c r="H59" s="62"/>
      <c r="I59" s="63"/>
      <c r="J59" s="62"/>
      <c r="K59" s="62"/>
    </row>
    <row r="60" spans="7:11" x14ac:dyDescent="0.2">
      <c r="G60" s="62"/>
      <c r="H60" s="62"/>
      <c r="I60" s="62"/>
      <c r="J60" s="62"/>
      <c r="K60" s="6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49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1282.81</v>
      </c>
      <c r="D13" s="26">
        <v>327050.23795247998</v>
      </c>
      <c r="E13" s="26">
        <v>292009.14102899999</v>
      </c>
      <c r="F13" s="26">
        <v>40758.370831</v>
      </c>
      <c r="I13" s="42"/>
    </row>
    <row r="14" spans="1:9" x14ac:dyDescent="0.2">
      <c r="A14" s="27" t="s">
        <v>16</v>
      </c>
      <c r="B14" s="25" t="s">
        <v>17</v>
      </c>
      <c r="C14" s="26">
        <v>1264.96</v>
      </c>
      <c r="D14" s="26">
        <v>323982.90515248</v>
      </c>
      <c r="E14" s="26">
        <v>289270.45102899999</v>
      </c>
      <c r="F14" s="26">
        <v>40562.420831000003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5480.7599999999993</v>
      </c>
      <c r="D16" s="29">
        <v>162685.31606760004</v>
      </c>
      <c r="E16" s="29">
        <v>105465.19672299999</v>
      </c>
      <c r="F16" s="29">
        <v>24117.768293000001</v>
      </c>
    </row>
    <row r="17" spans="1:9" x14ac:dyDescent="0.2">
      <c r="A17" s="27" t="s">
        <v>21</v>
      </c>
      <c r="B17" s="25" t="s">
        <v>22</v>
      </c>
      <c r="C17" s="30">
        <v>3012.37</v>
      </c>
      <c r="D17" s="31">
        <v>36148.800000000003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1579.85</v>
      </c>
      <c r="D18" s="30">
        <v>110519.29191120001</v>
      </c>
      <c r="E18" s="30">
        <v>92099.409925999993</v>
      </c>
      <c r="F18" s="30">
        <v>20466.850234000001</v>
      </c>
      <c r="I18" s="42"/>
    </row>
    <row r="19" spans="1:9" x14ac:dyDescent="0.2">
      <c r="A19" s="27" t="s">
        <v>25</v>
      </c>
      <c r="B19" s="25" t="s">
        <v>26</v>
      </c>
      <c r="C19" s="30">
        <v>888.54</v>
      </c>
      <c r="D19" s="30">
        <v>16017.2241564</v>
      </c>
      <c r="E19" s="30">
        <v>13365.786796999999</v>
      </c>
      <c r="F19" s="30">
        <v>3650.9180589999996</v>
      </c>
      <c r="I19" s="42"/>
    </row>
    <row r="20" spans="1:9" x14ac:dyDescent="0.2">
      <c r="A20" s="32" t="s">
        <v>31</v>
      </c>
      <c r="B20" s="25" t="s">
        <v>27</v>
      </c>
      <c r="C20" s="30">
        <v>0.01</v>
      </c>
      <c r="D20" s="30">
        <v>2.2798859999999999</v>
      </c>
      <c r="E20" s="30">
        <v>1.9999</v>
      </c>
      <c r="F20" s="30">
        <v>0.32855499999999999</v>
      </c>
      <c r="I20" s="42"/>
    </row>
    <row r="21" spans="1:9" x14ac:dyDescent="0.2">
      <c r="A21" s="24" t="s">
        <v>32</v>
      </c>
      <c r="B21" s="45" t="s">
        <v>29</v>
      </c>
      <c r="C21" s="30">
        <v>120.08</v>
      </c>
      <c r="D21" s="30">
        <v>17768.377006800001</v>
      </c>
      <c r="E21" s="30">
        <v>15586.295620000001</v>
      </c>
      <c r="F21" s="30">
        <v>2592.5014330000004</v>
      </c>
      <c r="I21" s="42"/>
    </row>
    <row r="22" spans="1:9" x14ac:dyDescent="0.2">
      <c r="A22" s="46" t="s">
        <v>33</v>
      </c>
      <c r="B22" s="45" t="s">
        <v>34</v>
      </c>
      <c r="C22" s="30">
        <v>4.4799999999999995</v>
      </c>
      <c r="D22" s="30">
        <v>50.241600000000005</v>
      </c>
      <c r="E22" s="30">
        <v>44.040000000000006</v>
      </c>
      <c r="F22" s="30">
        <v>18.149999999999999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</v>
      </c>
      <c r="D23" s="30">
        <v>0</v>
      </c>
      <c r="E23" s="30">
        <v>0</v>
      </c>
      <c r="F23" s="30">
        <v>0</v>
      </c>
    </row>
    <row r="24" spans="1:9" ht="26.25" customHeight="1" thickBot="1" x14ac:dyDescent="0.25">
      <c r="A24" s="48" t="s">
        <v>37</v>
      </c>
      <c r="B24" s="33">
        <v>12</v>
      </c>
      <c r="C24" s="34">
        <v>6888.1399999999994</v>
      </c>
      <c r="D24" s="34">
        <v>507556.45251288003</v>
      </c>
      <c r="E24" s="34">
        <v>413106.67327199993</v>
      </c>
      <c r="F24" s="34">
        <v>67487.119112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50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702.44</v>
      </c>
      <c r="D13" s="26">
        <v>183523.43959264</v>
      </c>
      <c r="E13" s="26">
        <v>163860.213922</v>
      </c>
      <c r="F13" s="26">
        <v>20629.908256999999</v>
      </c>
      <c r="I13" s="42"/>
    </row>
    <row r="14" spans="1:9" x14ac:dyDescent="0.2">
      <c r="A14" s="27" t="s">
        <v>16</v>
      </c>
      <c r="B14" s="25" t="s">
        <v>17</v>
      </c>
      <c r="C14" s="26">
        <v>686.46</v>
      </c>
      <c r="D14" s="26">
        <v>182205.89399263999</v>
      </c>
      <c r="E14" s="26">
        <v>162683.83392199999</v>
      </c>
      <c r="F14" s="26">
        <v>20536.108257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1463.6100000000001</v>
      </c>
      <c r="D16" s="29">
        <v>51479.509982399992</v>
      </c>
      <c r="E16" s="29">
        <v>34660.991651999997</v>
      </c>
      <c r="F16" s="29">
        <v>9718.7721519999996</v>
      </c>
    </row>
    <row r="17" spans="1:9" x14ac:dyDescent="0.2">
      <c r="A17" s="27" t="s">
        <v>21</v>
      </c>
      <c r="B17" s="25" t="s">
        <v>22</v>
      </c>
      <c r="C17" s="30">
        <v>824.58</v>
      </c>
      <c r="D17" s="31">
        <v>9893.7999999999993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518.70000000000005</v>
      </c>
      <c r="D18" s="30">
        <v>36889.717982399998</v>
      </c>
      <c r="E18" s="30">
        <v>30741.431651999999</v>
      </c>
      <c r="F18" s="30">
        <v>7424.4421519999996</v>
      </c>
      <c r="I18" s="42"/>
    </row>
    <row r="19" spans="1:9" x14ac:dyDescent="0.2">
      <c r="A19" s="27" t="s">
        <v>25</v>
      </c>
      <c r="B19" s="25" t="s">
        <v>26</v>
      </c>
      <c r="C19" s="30">
        <v>120.33</v>
      </c>
      <c r="D19" s="30">
        <v>4695.9920000000002</v>
      </c>
      <c r="E19" s="30">
        <v>3919.56</v>
      </c>
      <c r="F19" s="30">
        <v>2294.33</v>
      </c>
      <c r="I19" s="42"/>
    </row>
    <row r="20" spans="1:9" x14ac:dyDescent="0.2">
      <c r="A20" s="32" t="s">
        <v>31</v>
      </c>
      <c r="B20" s="25" t="s">
        <v>27</v>
      </c>
      <c r="C20" s="30">
        <v>10.48</v>
      </c>
      <c r="D20" s="30">
        <v>4978.4203208600002</v>
      </c>
      <c r="E20" s="30">
        <v>4367.0072989999999</v>
      </c>
      <c r="F20" s="30">
        <v>1220.542694</v>
      </c>
      <c r="I20" s="42"/>
    </row>
    <row r="21" spans="1:9" x14ac:dyDescent="0.2">
      <c r="A21" s="24" t="s">
        <v>32</v>
      </c>
      <c r="B21" s="45" t="s">
        <v>29</v>
      </c>
      <c r="C21" s="30">
        <v>44.550000000000004</v>
      </c>
      <c r="D21" s="30">
        <v>2241.9790403399998</v>
      </c>
      <c r="E21" s="30">
        <v>1966.648281</v>
      </c>
      <c r="F21" s="30">
        <v>436.57614699999999</v>
      </c>
      <c r="I21" s="42"/>
    </row>
    <row r="22" spans="1:9" x14ac:dyDescent="0.2">
      <c r="A22" s="46" t="s">
        <v>33</v>
      </c>
      <c r="B22" s="45" t="s">
        <v>34</v>
      </c>
      <c r="C22" s="30">
        <v>0</v>
      </c>
      <c r="D22" s="30">
        <v>0</v>
      </c>
      <c r="E22" s="30">
        <v>0</v>
      </c>
      <c r="F22" s="30">
        <v>0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</v>
      </c>
      <c r="D23" s="30">
        <v>0</v>
      </c>
      <c r="E23" s="30">
        <v>0</v>
      </c>
      <c r="F23" s="30">
        <v>0</v>
      </c>
    </row>
    <row r="24" spans="1:9" ht="26.25" customHeight="1" thickBot="1" x14ac:dyDescent="0.25">
      <c r="A24" s="48" t="s">
        <v>37</v>
      </c>
      <c r="B24" s="33">
        <v>12</v>
      </c>
      <c r="C24" s="34">
        <v>2221.0800000000004</v>
      </c>
      <c r="D24" s="34">
        <v>242223.34893623999</v>
      </c>
      <c r="E24" s="34">
        <v>204854.86115399998</v>
      </c>
      <c r="F24" s="34">
        <v>32005.79925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51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249.26</v>
      </c>
      <c r="D13" s="26">
        <v>58047.213994559999</v>
      </c>
      <c r="E13" s="26">
        <v>51827.869637999996</v>
      </c>
      <c r="F13" s="26">
        <v>8135.0804449999996</v>
      </c>
      <c r="I13" s="42"/>
    </row>
    <row r="14" spans="1:9" x14ac:dyDescent="0.2">
      <c r="A14" s="27" t="s">
        <v>16</v>
      </c>
      <c r="B14" s="25" t="s">
        <v>17</v>
      </c>
      <c r="C14" s="26">
        <v>249.26</v>
      </c>
      <c r="D14" s="26">
        <v>58047.213994559999</v>
      </c>
      <c r="E14" s="26">
        <v>51827.869637999996</v>
      </c>
      <c r="F14" s="26">
        <v>8135.0804449999996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753.18</v>
      </c>
      <c r="D16" s="29">
        <v>29314.12</v>
      </c>
      <c r="E16" s="29">
        <v>21399.1</v>
      </c>
      <c r="F16" s="29">
        <v>3086.3999999999996</v>
      </c>
    </row>
    <row r="17" spans="1:9" x14ac:dyDescent="0.2">
      <c r="A17" s="27" t="s">
        <v>21</v>
      </c>
      <c r="B17" s="25" t="s">
        <v>22</v>
      </c>
      <c r="C17" s="30">
        <v>303.23</v>
      </c>
      <c r="D17" s="31">
        <v>3639.6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340.32</v>
      </c>
      <c r="D18" s="30">
        <v>24055.691999999999</v>
      </c>
      <c r="E18" s="30">
        <v>20046.41</v>
      </c>
      <c r="F18" s="30">
        <v>2922.45</v>
      </c>
      <c r="I18" s="42"/>
    </row>
    <row r="19" spans="1:9" x14ac:dyDescent="0.2">
      <c r="A19" s="27" t="s">
        <v>25</v>
      </c>
      <c r="B19" s="25" t="s">
        <v>26</v>
      </c>
      <c r="C19" s="30">
        <v>109.63</v>
      </c>
      <c r="D19" s="30">
        <v>1618.828</v>
      </c>
      <c r="E19" s="30">
        <v>1352.69</v>
      </c>
      <c r="F19" s="30">
        <v>163.95</v>
      </c>
      <c r="I19" s="42"/>
    </row>
    <row r="20" spans="1:9" x14ac:dyDescent="0.2">
      <c r="A20" s="32" t="s">
        <v>31</v>
      </c>
      <c r="B20" s="25" t="s">
        <v>27</v>
      </c>
      <c r="C20" s="30">
        <v>0.05</v>
      </c>
      <c r="D20" s="30">
        <v>1.6</v>
      </c>
      <c r="E20" s="30">
        <v>1.4</v>
      </c>
      <c r="F20" s="30">
        <v>1.4</v>
      </c>
      <c r="I20" s="42"/>
    </row>
    <row r="21" spans="1:9" x14ac:dyDescent="0.2">
      <c r="A21" s="24" t="s">
        <v>32</v>
      </c>
      <c r="B21" s="45" t="s">
        <v>29</v>
      </c>
      <c r="C21" s="30">
        <v>36.65</v>
      </c>
      <c r="D21" s="30">
        <v>4263.89592576</v>
      </c>
      <c r="E21" s="30">
        <v>3740.2595839999999</v>
      </c>
      <c r="F21" s="30">
        <v>378.26598999999999</v>
      </c>
      <c r="I21" s="42"/>
    </row>
    <row r="22" spans="1:9" x14ac:dyDescent="0.2">
      <c r="A22" s="46" t="s">
        <v>33</v>
      </c>
      <c r="B22" s="45" t="s">
        <v>34</v>
      </c>
      <c r="C22" s="30">
        <v>52.76</v>
      </c>
      <c r="D22" s="30">
        <v>4326.7331999999997</v>
      </c>
      <c r="E22" s="30">
        <v>3795.38</v>
      </c>
      <c r="F22" s="30">
        <v>99.8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</v>
      </c>
      <c r="D23" s="30">
        <v>0</v>
      </c>
      <c r="E23" s="30">
        <v>0</v>
      </c>
      <c r="F23" s="30">
        <v>0</v>
      </c>
    </row>
    <row r="24" spans="1:9" ht="26.25" customHeight="1" thickBot="1" x14ac:dyDescent="0.25">
      <c r="A24" s="48" t="s">
        <v>37</v>
      </c>
      <c r="B24" s="33">
        <v>12</v>
      </c>
      <c r="C24" s="34">
        <v>1091.8999999999999</v>
      </c>
      <c r="D24" s="34">
        <v>95953.563120320017</v>
      </c>
      <c r="E24" s="34">
        <v>80764.009221999993</v>
      </c>
      <c r="F24" s="34">
        <v>11700.946434999998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52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778.5</v>
      </c>
      <c r="D13" s="26">
        <v>231942.48194544</v>
      </c>
      <c r="E13" s="26">
        <v>207091.50173699998</v>
      </c>
      <c r="F13" s="26">
        <v>37685.580406000001</v>
      </c>
      <c r="I13" s="42"/>
    </row>
    <row r="14" spans="1:9" x14ac:dyDescent="0.2">
      <c r="A14" s="27" t="s">
        <v>16</v>
      </c>
      <c r="B14" s="25" t="s">
        <v>17</v>
      </c>
      <c r="C14" s="26">
        <v>765.58</v>
      </c>
      <c r="D14" s="26">
        <v>230372.10754544</v>
      </c>
      <c r="E14" s="26">
        <v>205689.38173699999</v>
      </c>
      <c r="F14" s="26">
        <v>37555.470406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2488.39</v>
      </c>
      <c r="D16" s="29">
        <v>64002.344229599999</v>
      </c>
      <c r="E16" s="29">
        <v>36118.086857999995</v>
      </c>
      <c r="F16" s="29">
        <v>12519.551520999999</v>
      </c>
    </row>
    <row r="17" spans="1:9" x14ac:dyDescent="0.2">
      <c r="A17" s="27" t="s">
        <v>21</v>
      </c>
      <c r="B17" s="25" t="s">
        <v>22</v>
      </c>
      <c r="C17" s="30">
        <v>1723.56</v>
      </c>
      <c r="D17" s="31">
        <v>20681.400000000001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401.47</v>
      </c>
      <c r="D18" s="30">
        <v>32659.237871999998</v>
      </c>
      <c r="E18" s="30">
        <v>27216.031559999999</v>
      </c>
      <c r="F18" s="30">
        <v>9340.2273119999991</v>
      </c>
      <c r="I18" s="42"/>
    </row>
    <row r="19" spans="1:9" x14ac:dyDescent="0.2">
      <c r="A19" s="27" t="s">
        <v>25</v>
      </c>
      <c r="B19" s="25" t="s">
        <v>26</v>
      </c>
      <c r="C19" s="30">
        <v>363.36</v>
      </c>
      <c r="D19" s="30">
        <v>10661.7063576</v>
      </c>
      <c r="E19" s="30">
        <v>8902.0552979999993</v>
      </c>
      <c r="F19" s="30">
        <v>3179.3242089999999</v>
      </c>
      <c r="I19" s="42"/>
    </row>
    <row r="20" spans="1:9" x14ac:dyDescent="0.2">
      <c r="A20" s="32" t="s">
        <v>31</v>
      </c>
      <c r="B20" s="25" t="s">
        <v>27</v>
      </c>
      <c r="C20" s="30">
        <v>0</v>
      </c>
      <c r="D20" s="30">
        <v>494.75999999999993</v>
      </c>
      <c r="E20" s="30">
        <v>434</v>
      </c>
      <c r="F20" s="30">
        <v>63.81</v>
      </c>
      <c r="I20" s="42"/>
    </row>
    <row r="21" spans="1:9" x14ac:dyDescent="0.2">
      <c r="A21" s="24" t="s">
        <v>32</v>
      </c>
      <c r="B21" s="45" t="s">
        <v>29</v>
      </c>
      <c r="C21" s="30">
        <v>9.36</v>
      </c>
      <c r="D21" s="30">
        <v>6968.4485469599995</v>
      </c>
      <c r="E21" s="30">
        <v>6112.674164</v>
      </c>
      <c r="F21" s="30">
        <v>2026.2975349999999</v>
      </c>
      <c r="I21" s="42"/>
    </row>
    <row r="22" spans="1:9" x14ac:dyDescent="0.2">
      <c r="A22" s="46" t="s">
        <v>33</v>
      </c>
      <c r="B22" s="45" t="s">
        <v>34</v>
      </c>
      <c r="C22" s="30">
        <v>0</v>
      </c>
      <c r="D22" s="30">
        <v>0</v>
      </c>
      <c r="E22" s="30">
        <v>0</v>
      </c>
      <c r="F22" s="30">
        <v>0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</v>
      </c>
      <c r="D23" s="30">
        <v>0</v>
      </c>
      <c r="E23" s="30">
        <v>0</v>
      </c>
      <c r="F23" s="30">
        <v>0</v>
      </c>
    </row>
    <row r="24" spans="1:9" ht="26.25" customHeight="1" thickBot="1" x14ac:dyDescent="0.25">
      <c r="A24" s="48" t="s">
        <v>37</v>
      </c>
      <c r="B24" s="33">
        <v>12</v>
      </c>
      <c r="C24" s="34">
        <v>3276.25</v>
      </c>
      <c r="D24" s="34">
        <v>303408.03472200001</v>
      </c>
      <c r="E24" s="34">
        <v>249756.26275899998</v>
      </c>
      <c r="F24" s="34">
        <v>52295.239461999998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40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1056.98</v>
      </c>
      <c r="D13" s="26">
        <v>242552.83429216</v>
      </c>
      <c r="E13" s="26">
        <v>216565.03061799999</v>
      </c>
      <c r="F13" s="26">
        <v>18461.674164</v>
      </c>
      <c r="I13" s="42"/>
    </row>
    <row r="14" spans="1:9" x14ac:dyDescent="0.2">
      <c r="A14" s="27" t="s">
        <v>16</v>
      </c>
      <c r="B14" s="25" t="s">
        <v>17</v>
      </c>
      <c r="C14" s="26">
        <v>1056.98</v>
      </c>
      <c r="D14" s="26">
        <v>242552.83429216</v>
      </c>
      <c r="E14" s="26">
        <v>216565.03061799999</v>
      </c>
      <c r="F14" s="26">
        <v>18461.674164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3046.8900000000003</v>
      </c>
      <c r="D16" s="29">
        <v>135156.72256199998</v>
      </c>
      <c r="E16" s="29">
        <v>102611.202135</v>
      </c>
      <c r="F16" s="29">
        <v>17096.247401000001</v>
      </c>
    </row>
    <row r="17" spans="1:9" x14ac:dyDescent="0.2">
      <c r="A17" s="27" t="s">
        <v>21</v>
      </c>
      <c r="B17" s="25" t="s">
        <v>22</v>
      </c>
      <c r="C17" s="30">
        <v>1003.8299999999999</v>
      </c>
      <c r="D17" s="31">
        <v>12046.7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351.24</v>
      </c>
      <c r="D18" s="30">
        <v>24660.714329999999</v>
      </c>
      <c r="E18" s="30">
        <v>20550.595275</v>
      </c>
      <c r="F18" s="30">
        <v>4432.7316360000004</v>
      </c>
      <c r="I18" s="42"/>
    </row>
    <row r="19" spans="1:9" x14ac:dyDescent="0.2">
      <c r="A19" s="27" t="s">
        <v>25</v>
      </c>
      <c r="B19" s="25" t="s">
        <v>26</v>
      </c>
      <c r="C19" s="30">
        <v>1691.8200000000002</v>
      </c>
      <c r="D19" s="30">
        <v>98449.308231999996</v>
      </c>
      <c r="E19" s="30">
        <v>82060.60686</v>
      </c>
      <c r="F19" s="30">
        <v>12663.515764999998</v>
      </c>
      <c r="I19" s="42"/>
    </row>
    <row r="20" spans="1:9" x14ac:dyDescent="0.2">
      <c r="A20" s="32" t="s">
        <v>31</v>
      </c>
      <c r="B20" s="25" t="s">
        <v>27</v>
      </c>
      <c r="C20" s="30">
        <v>0</v>
      </c>
      <c r="D20" s="30">
        <v>0</v>
      </c>
      <c r="E20" s="30">
        <v>0</v>
      </c>
      <c r="F20" s="30">
        <v>0</v>
      </c>
      <c r="I20" s="42"/>
    </row>
    <row r="21" spans="1:9" x14ac:dyDescent="0.2">
      <c r="A21" s="24" t="s">
        <v>32</v>
      </c>
      <c r="B21" s="45" t="s">
        <v>29</v>
      </c>
      <c r="C21" s="30">
        <v>3.93</v>
      </c>
      <c r="D21" s="30">
        <v>7594.0865513399995</v>
      </c>
      <c r="E21" s="30">
        <v>6661.4794309999997</v>
      </c>
      <c r="F21" s="30">
        <v>1207.928367</v>
      </c>
      <c r="I21" s="42"/>
    </row>
    <row r="22" spans="1:9" x14ac:dyDescent="0.2">
      <c r="A22" s="46" t="s">
        <v>33</v>
      </c>
      <c r="B22" s="45" t="s">
        <v>34</v>
      </c>
      <c r="C22" s="30">
        <v>0</v>
      </c>
      <c r="D22" s="30">
        <v>0</v>
      </c>
      <c r="E22" s="30">
        <v>0</v>
      </c>
      <c r="F22" s="30">
        <v>0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1</v>
      </c>
      <c r="D23" s="30">
        <v>2.2999999999999998</v>
      </c>
      <c r="E23" s="30">
        <v>2</v>
      </c>
      <c r="F23" s="30">
        <v>1</v>
      </c>
    </row>
    <row r="24" spans="1:9" ht="26.25" customHeight="1" thickBot="1" x14ac:dyDescent="0.25">
      <c r="A24" s="48" t="s">
        <v>37</v>
      </c>
      <c r="B24" s="33">
        <v>12</v>
      </c>
      <c r="C24" s="34">
        <v>4108.8000000000011</v>
      </c>
      <c r="D24" s="34">
        <v>385305.94340549997</v>
      </c>
      <c r="E24" s="34">
        <v>325839.712184</v>
      </c>
      <c r="F24" s="34">
        <v>36766.849931999997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53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902.87</v>
      </c>
      <c r="D13" s="26">
        <v>270068.65135488007</v>
      </c>
      <c r="E13" s="26">
        <v>241132.72442399999</v>
      </c>
      <c r="F13" s="26">
        <v>29816.631904999998</v>
      </c>
      <c r="I13" s="42"/>
    </row>
    <row r="14" spans="1:9" x14ac:dyDescent="0.2">
      <c r="A14" s="27" t="s">
        <v>16</v>
      </c>
      <c r="B14" s="25" t="s">
        <v>17</v>
      </c>
      <c r="C14" s="26">
        <v>887.08</v>
      </c>
      <c r="D14" s="26">
        <v>269230.55535488005</v>
      </c>
      <c r="E14" s="26">
        <v>240384.424424</v>
      </c>
      <c r="F14" s="26">
        <v>29742.541904999998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2233.1</v>
      </c>
      <c r="D16" s="29">
        <v>65331.716725999991</v>
      </c>
      <c r="E16" s="29">
        <v>40489.98060499999</v>
      </c>
      <c r="F16" s="29">
        <v>7569.8213809999997</v>
      </c>
    </row>
    <row r="17" spans="1:9" x14ac:dyDescent="0.2">
      <c r="A17" s="27" t="s">
        <v>21</v>
      </c>
      <c r="B17" s="25" t="s">
        <v>22</v>
      </c>
      <c r="C17" s="30">
        <v>1397.35</v>
      </c>
      <c r="D17" s="31">
        <v>16761.5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648.29999999999995</v>
      </c>
      <c r="D18" s="30">
        <v>42559.623464399992</v>
      </c>
      <c r="E18" s="30">
        <v>35466.352886999994</v>
      </c>
      <c r="F18" s="30">
        <v>5810.5754889999998</v>
      </c>
      <c r="I18" s="42"/>
    </row>
    <row r="19" spans="1:9" x14ac:dyDescent="0.2">
      <c r="A19" s="27" t="s">
        <v>25</v>
      </c>
      <c r="B19" s="25" t="s">
        <v>26</v>
      </c>
      <c r="C19" s="30">
        <v>187.45</v>
      </c>
      <c r="D19" s="30">
        <v>6010.5932615999991</v>
      </c>
      <c r="E19" s="30">
        <v>5023.6277179999997</v>
      </c>
      <c r="F19" s="30">
        <v>1759.2458919999999</v>
      </c>
      <c r="I19" s="42"/>
    </row>
    <row r="20" spans="1:9" x14ac:dyDescent="0.2">
      <c r="A20" s="32" t="s">
        <v>31</v>
      </c>
      <c r="B20" s="25" t="s">
        <v>27</v>
      </c>
      <c r="C20" s="30">
        <v>6.88</v>
      </c>
      <c r="D20" s="30">
        <v>6.8</v>
      </c>
      <c r="E20" s="30">
        <v>6</v>
      </c>
      <c r="F20" s="30">
        <v>6</v>
      </c>
      <c r="I20" s="42"/>
    </row>
    <row r="21" spans="1:9" x14ac:dyDescent="0.2">
      <c r="A21" s="24" t="s">
        <v>32</v>
      </c>
      <c r="B21" s="45" t="s">
        <v>29</v>
      </c>
      <c r="C21" s="30">
        <v>16.73</v>
      </c>
      <c r="D21" s="30">
        <v>11732.742760539999</v>
      </c>
      <c r="E21" s="30">
        <v>10291.918211</v>
      </c>
      <c r="F21" s="30">
        <v>1569.7866919999999</v>
      </c>
      <c r="I21" s="42"/>
    </row>
    <row r="22" spans="1:9" x14ac:dyDescent="0.2">
      <c r="A22" s="46" t="s">
        <v>33</v>
      </c>
      <c r="B22" s="45" t="s">
        <v>34</v>
      </c>
      <c r="C22" s="30">
        <v>136.76</v>
      </c>
      <c r="D22" s="30">
        <v>9682.1793366599977</v>
      </c>
      <c r="E22" s="30">
        <v>8493.1397689999994</v>
      </c>
      <c r="F22" s="30">
        <v>445.75468999999998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0.2</v>
      </c>
      <c r="D23" s="30">
        <v>4.5999999999999996</v>
      </c>
      <c r="E23" s="30">
        <v>4</v>
      </c>
      <c r="F23" s="30">
        <v>2.4</v>
      </c>
    </row>
    <row r="24" spans="1:9" ht="26.25" customHeight="1" thickBot="1" x14ac:dyDescent="0.25">
      <c r="A24" s="48" t="s">
        <v>37</v>
      </c>
      <c r="B24" s="33">
        <v>12</v>
      </c>
      <c r="C24" s="34">
        <v>3296.54</v>
      </c>
      <c r="D24" s="34">
        <v>356826.69017808005</v>
      </c>
      <c r="E24" s="34">
        <v>300417.76300899993</v>
      </c>
      <c r="F24" s="34">
        <v>39410.394668000001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54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642.76</v>
      </c>
      <c r="D13" s="26">
        <v>204529.22804944002</v>
      </c>
      <c r="E13" s="26">
        <v>182615.38218699998</v>
      </c>
      <c r="F13" s="26">
        <v>19469.219592000005</v>
      </c>
      <c r="I13" s="42"/>
    </row>
    <row r="14" spans="1:9" x14ac:dyDescent="0.2">
      <c r="A14" s="27" t="s">
        <v>16</v>
      </c>
      <c r="B14" s="25" t="s">
        <v>17</v>
      </c>
      <c r="C14" s="26">
        <v>631.84</v>
      </c>
      <c r="D14" s="26">
        <v>203471.76884944001</v>
      </c>
      <c r="E14" s="26">
        <v>181671.22218699998</v>
      </c>
      <c r="F14" s="26">
        <v>19458.569592000003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1978.44</v>
      </c>
      <c r="D16" s="29">
        <v>73156.590951999999</v>
      </c>
      <c r="E16" s="29">
        <v>51409.742459999994</v>
      </c>
      <c r="F16" s="29">
        <v>10746.317579999999</v>
      </c>
    </row>
    <row r="17" spans="1:9" x14ac:dyDescent="0.2">
      <c r="A17" s="27" t="s">
        <v>21</v>
      </c>
      <c r="B17" s="25" t="s">
        <v>22</v>
      </c>
      <c r="C17" s="30">
        <v>961.06</v>
      </c>
      <c r="D17" s="31">
        <v>11532.4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579.53</v>
      </c>
      <c r="D18" s="30">
        <v>47544.634122399999</v>
      </c>
      <c r="E18" s="30">
        <v>39607.695101999998</v>
      </c>
      <c r="F18" s="30">
        <v>6833.3234320000001</v>
      </c>
      <c r="I18" s="42"/>
    </row>
    <row r="19" spans="1:9" x14ac:dyDescent="0.2">
      <c r="A19" s="27" t="s">
        <v>25</v>
      </c>
      <c r="B19" s="25" t="s">
        <v>26</v>
      </c>
      <c r="C19" s="30">
        <v>437.85</v>
      </c>
      <c r="D19" s="30">
        <v>14079.556829599998</v>
      </c>
      <c r="E19" s="30">
        <v>11802.047358</v>
      </c>
      <c r="F19" s="30">
        <v>3912.9941479999998</v>
      </c>
      <c r="I19" s="42"/>
    </row>
    <row r="20" spans="1:9" x14ac:dyDescent="0.2">
      <c r="A20" s="32" t="s">
        <v>31</v>
      </c>
      <c r="B20" s="25" t="s">
        <v>27</v>
      </c>
      <c r="C20" s="30">
        <v>0</v>
      </c>
      <c r="D20" s="30">
        <v>0</v>
      </c>
      <c r="E20" s="30">
        <v>0</v>
      </c>
      <c r="F20" s="30">
        <v>0</v>
      </c>
      <c r="I20" s="42"/>
    </row>
    <row r="21" spans="1:9" x14ac:dyDescent="0.2">
      <c r="A21" s="24" t="s">
        <v>32</v>
      </c>
      <c r="B21" s="45" t="s">
        <v>29</v>
      </c>
      <c r="C21" s="30">
        <v>40.71</v>
      </c>
      <c r="D21" s="30">
        <v>12551.522869199998</v>
      </c>
      <c r="E21" s="30">
        <v>11010.107779999998</v>
      </c>
      <c r="F21" s="30">
        <v>1299.6326340000001</v>
      </c>
      <c r="I21" s="42"/>
    </row>
    <row r="22" spans="1:9" x14ac:dyDescent="0.2">
      <c r="A22" s="46" t="s">
        <v>33</v>
      </c>
      <c r="B22" s="45" t="s">
        <v>34</v>
      </c>
      <c r="C22" s="30">
        <v>0</v>
      </c>
      <c r="D22" s="30">
        <v>0</v>
      </c>
      <c r="E22" s="30">
        <v>0</v>
      </c>
      <c r="F22" s="30">
        <v>0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0.68</v>
      </c>
      <c r="D23" s="30">
        <v>31</v>
      </c>
      <c r="E23" s="30">
        <v>28</v>
      </c>
      <c r="F23" s="30">
        <v>17</v>
      </c>
    </row>
    <row r="24" spans="1:9" ht="26.25" customHeight="1" thickBot="1" x14ac:dyDescent="0.25">
      <c r="A24" s="48" t="s">
        <v>37</v>
      </c>
      <c r="B24" s="33">
        <v>12</v>
      </c>
      <c r="C24" s="34">
        <v>2662.5899999999997</v>
      </c>
      <c r="D24" s="34">
        <v>290268.34187064</v>
      </c>
      <c r="E24" s="34">
        <v>245063.23242699998</v>
      </c>
      <c r="F24" s="34">
        <v>31532.169806000005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54" sqref="A5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41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939.98</v>
      </c>
      <c r="D13" s="26">
        <v>247267.17457568002</v>
      </c>
      <c r="E13" s="26">
        <v>220774.263014</v>
      </c>
      <c r="F13" s="26">
        <v>29133.611398999998</v>
      </c>
      <c r="I13" s="42"/>
    </row>
    <row r="14" spans="1:9" x14ac:dyDescent="0.2">
      <c r="A14" s="27" t="s">
        <v>16</v>
      </c>
      <c r="B14" s="25" t="s">
        <v>17</v>
      </c>
      <c r="C14" s="26">
        <v>931.99</v>
      </c>
      <c r="D14" s="26">
        <v>246622.06599968002</v>
      </c>
      <c r="E14" s="26">
        <v>220198.27321399999</v>
      </c>
      <c r="F14" s="26">
        <v>29052.256762999998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1892.42</v>
      </c>
      <c r="D16" s="29">
        <v>59786.252356800003</v>
      </c>
      <c r="E16" s="29">
        <v>39939.276964000004</v>
      </c>
      <c r="F16" s="29">
        <v>7703.2176829999999</v>
      </c>
    </row>
    <row r="17" spans="1:9" x14ac:dyDescent="0.2">
      <c r="A17" s="27" t="s">
        <v>21</v>
      </c>
      <c r="B17" s="25" t="s">
        <v>22</v>
      </c>
      <c r="C17" s="30">
        <v>962.22</v>
      </c>
      <c r="D17" s="31">
        <v>11547.099999999999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619.74</v>
      </c>
      <c r="D18" s="30">
        <v>46019.892577600003</v>
      </c>
      <c r="E18" s="30">
        <v>38036.327148000004</v>
      </c>
      <c r="F18" s="30">
        <v>6340.3960779999998</v>
      </c>
      <c r="I18" s="42"/>
    </row>
    <row r="19" spans="1:9" x14ac:dyDescent="0.2">
      <c r="A19" s="27" t="s">
        <v>25</v>
      </c>
      <c r="B19" s="25" t="s">
        <v>26</v>
      </c>
      <c r="C19" s="30">
        <v>310.45999999999998</v>
      </c>
      <c r="D19" s="30">
        <v>2219.2597791999997</v>
      </c>
      <c r="E19" s="30">
        <v>1902.9498160000001</v>
      </c>
      <c r="F19" s="30">
        <v>1362.8216050000001</v>
      </c>
      <c r="I19" s="42"/>
    </row>
    <row r="20" spans="1:9" x14ac:dyDescent="0.2">
      <c r="A20" s="32" t="s">
        <v>31</v>
      </c>
      <c r="B20" s="25" t="s">
        <v>27</v>
      </c>
      <c r="C20" s="30">
        <v>2.5299999999999998</v>
      </c>
      <c r="D20" s="30">
        <v>287.27999999999997</v>
      </c>
      <c r="E20" s="30">
        <v>252</v>
      </c>
      <c r="F20" s="30">
        <v>22</v>
      </c>
      <c r="I20" s="42"/>
    </row>
    <row r="21" spans="1:9" x14ac:dyDescent="0.2">
      <c r="A21" s="24" t="s">
        <v>32</v>
      </c>
      <c r="B21" s="45" t="s">
        <v>29</v>
      </c>
      <c r="C21" s="30">
        <v>310.93</v>
      </c>
      <c r="D21" s="30">
        <v>62365.428868199997</v>
      </c>
      <c r="E21" s="30">
        <v>54705.348130000006</v>
      </c>
      <c r="F21" s="30">
        <v>6435.5311369999999</v>
      </c>
      <c r="I21" s="42"/>
    </row>
    <row r="22" spans="1:9" x14ac:dyDescent="0.2">
      <c r="A22" s="46" t="s">
        <v>33</v>
      </c>
      <c r="B22" s="45" t="s">
        <v>34</v>
      </c>
      <c r="C22" s="30">
        <v>0</v>
      </c>
      <c r="D22" s="30">
        <v>0</v>
      </c>
      <c r="E22" s="30">
        <v>0</v>
      </c>
      <c r="F22" s="30">
        <v>0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2</v>
      </c>
      <c r="D23" s="30">
        <v>446</v>
      </c>
      <c r="E23" s="30">
        <v>391</v>
      </c>
      <c r="F23" s="30">
        <v>235</v>
      </c>
    </row>
    <row r="24" spans="1:9" ht="26.25" customHeight="1" thickBot="1" x14ac:dyDescent="0.25">
      <c r="A24" s="48" t="s">
        <v>37</v>
      </c>
      <c r="B24" s="33">
        <v>12</v>
      </c>
      <c r="C24" s="34">
        <v>3147.86</v>
      </c>
      <c r="D24" s="34">
        <v>370152.13580068003</v>
      </c>
      <c r="E24" s="34">
        <v>316061.88810799998</v>
      </c>
      <c r="F24" s="34">
        <v>43529.360218999995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42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276.25</v>
      </c>
      <c r="D13" s="26">
        <v>75982.385739680001</v>
      </c>
      <c r="E13" s="26">
        <v>67841.415838999994</v>
      </c>
      <c r="F13" s="26">
        <v>8997.04954</v>
      </c>
      <c r="I13" s="42"/>
    </row>
    <row r="14" spans="1:9" x14ac:dyDescent="0.2">
      <c r="A14" s="27" t="s">
        <v>16</v>
      </c>
      <c r="B14" s="25" t="s">
        <v>17</v>
      </c>
      <c r="C14" s="26">
        <v>261.41000000000003</v>
      </c>
      <c r="D14" s="26">
        <v>73965.512139679995</v>
      </c>
      <c r="E14" s="26">
        <v>66040.635838999995</v>
      </c>
      <c r="F14" s="26">
        <v>8832.3995400000003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427.95</v>
      </c>
      <c r="D16" s="29">
        <v>17319.882093199998</v>
      </c>
      <c r="E16" s="29">
        <v>12198.768411000001</v>
      </c>
      <c r="F16" s="29">
        <v>1627.494236</v>
      </c>
    </row>
    <row r="17" spans="1:9" x14ac:dyDescent="0.2">
      <c r="A17" s="27" t="s">
        <v>21</v>
      </c>
      <c r="B17" s="25" t="s">
        <v>22</v>
      </c>
      <c r="C17" s="30">
        <v>223.66</v>
      </c>
      <c r="D17" s="31">
        <v>2684.1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177.83</v>
      </c>
      <c r="D18" s="30">
        <v>14522.182093199999</v>
      </c>
      <c r="E18" s="30">
        <v>12101.818411</v>
      </c>
      <c r="F18" s="30">
        <v>1555.994236</v>
      </c>
      <c r="I18" s="42"/>
    </row>
    <row r="19" spans="1:9" x14ac:dyDescent="0.2">
      <c r="A19" s="27" t="s">
        <v>25</v>
      </c>
      <c r="B19" s="25" t="s">
        <v>26</v>
      </c>
      <c r="C19" s="30">
        <v>26.46</v>
      </c>
      <c r="D19" s="30">
        <v>113.6</v>
      </c>
      <c r="E19" s="30">
        <v>96.95</v>
      </c>
      <c r="F19" s="30">
        <v>71.5</v>
      </c>
      <c r="I19" s="42"/>
    </row>
    <row r="20" spans="1:9" x14ac:dyDescent="0.2">
      <c r="A20" s="32" t="s">
        <v>31</v>
      </c>
      <c r="B20" s="25" t="s">
        <v>27</v>
      </c>
      <c r="C20" s="30">
        <v>0.01</v>
      </c>
      <c r="D20" s="30">
        <v>1.1000000000000001</v>
      </c>
      <c r="E20" s="30">
        <v>1</v>
      </c>
      <c r="F20" s="30">
        <v>1</v>
      </c>
      <c r="I20" s="42"/>
    </row>
    <row r="21" spans="1:9" x14ac:dyDescent="0.2">
      <c r="A21" s="24" t="s">
        <v>32</v>
      </c>
      <c r="B21" s="45" t="s">
        <v>29</v>
      </c>
      <c r="C21" s="30">
        <v>12.15</v>
      </c>
      <c r="D21" s="30">
        <v>1953.2303999999997</v>
      </c>
      <c r="E21" s="30">
        <v>1713.36</v>
      </c>
      <c r="F21" s="30">
        <v>152.16</v>
      </c>
      <c r="I21" s="42"/>
    </row>
    <row r="22" spans="1:9" x14ac:dyDescent="0.2">
      <c r="A22" s="46" t="s">
        <v>33</v>
      </c>
      <c r="B22" s="45" t="s">
        <v>34</v>
      </c>
      <c r="C22" s="30">
        <v>9.44</v>
      </c>
      <c r="D22" s="30">
        <v>3760.0962</v>
      </c>
      <c r="E22" s="30">
        <v>3298.33</v>
      </c>
      <c r="F22" s="30">
        <v>5.9099999999999993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</v>
      </c>
      <c r="D23" s="30">
        <v>0</v>
      </c>
      <c r="E23" s="30">
        <v>0</v>
      </c>
      <c r="F23" s="30">
        <v>0</v>
      </c>
    </row>
    <row r="24" spans="1:9" ht="26.25" customHeight="1" thickBot="1" x14ac:dyDescent="0.25">
      <c r="A24" s="48" t="s">
        <v>37</v>
      </c>
      <c r="B24" s="33">
        <v>12</v>
      </c>
      <c r="C24" s="34">
        <v>725.80000000000007</v>
      </c>
      <c r="D24" s="34">
        <v>99016.694432880002</v>
      </c>
      <c r="E24" s="34">
        <v>85052.874249999993</v>
      </c>
      <c r="F24" s="34">
        <v>10783.613776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D29" sqref="D29:D50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43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1557.7199999999998</v>
      </c>
      <c r="D13" s="26">
        <v>449826.66260560002</v>
      </c>
      <c r="E13" s="26">
        <v>401630.94875499996</v>
      </c>
      <c r="F13" s="26">
        <v>61170.060485000002</v>
      </c>
      <c r="I13" s="42"/>
    </row>
    <row r="14" spans="1:9" x14ac:dyDescent="0.2">
      <c r="A14" s="27" t="s">
        <v>16</v>
      </c>
      <c r="B14" s="25" t="s">
        <v>17</v>
      </c>
      <c r="C14" s="26">
        <v>1557.7199999999998</v>
      </c>
      <c r="D14" s="26">
        <v>449826.66260560002</v>
      </c>
      <c r="E14" s="26">
        <v>401630.94875499996</v>
      </c>
      <c r="F14" s="26">
        <v>61170.060485000002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4209.1799999999994</v>
      </c>
      <c r="D16" s="29">
        <v>135989.94915600002</v>
      </c>
      <c r="E16" s="29">
        <v>83114.607629999999</v>
      </c>
      <c r="F16" s="29">
        <v>16405.129767000002</v>
      </c>
    </row>
    <row r="17" spans="1:9" x14ac:dyDescent="0.2">
      <c r="A17" s="27" t="s">
        <v>21</v>
      </c>
      <c r="B17" s="25" t="s">
        <v>22</v>
      </c>
      <c r="C17" s="30">
        <v>2949.6499999999996</v>
      </c>
      <c r="D17" s="31">
        <v>35397.700000000004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1195.74</v>
      </c>
      <c r="D18" s="30">
        <v>99164.937639600015</v>
      </c>
      <c r="E18" s="30">
        <v>81914.948032999993</v>
      </c>
      <c r="F18" s="30">
        <v>15599.750067000001</v>
      </c>
      <c r="I18" s="42"/>
    </row>
    <row r="19" spans="1:9" x14ac:dyDescent="0.2">
      <c r="A19" s="27" t="s">
        <v>25</v>
      </c>
      <c r="B19" s="25" t="s">
        <v>26</v>
      </c>
      <c r="C19" s="30">
        <v>63.79</v>
      </c>
      <c r="D19" s="30">
        <v>1427.3115163999998</v>
      </c>
      <c r="E19" s="30">
        <v>1199.6595970000001</v>
      </c>
      <c r="F19" s="30">
        <v>805.37969999999996</v>
      </c>
      <c r="I19" s="42"/>
    </row>
    <row r="20" spans="1:9" x14ac:dyDescent="0.2">
      <c r="A20" s="32" t="s">
        <v>31</v>
      </c>
      <c r="B20" s="25" t="s">
        <v>27</v>
      </c>
      <c r="C20" s="30">
        <v>1.3900000000000001</v>
      </c>
      <c r="D20" s="30">
        <v>8510.2950849400004</v>
      </c>
      <c r="E20" s="30">
        <v>7465.1886709999999</v>
      </c>
      <c r="F20" s="30">
        <v>1971.054928</v>
      </c>
      <c r="I20" s="42"/>
    </row>
    <row r="21" spans="1:9" x14ac:dyDescent="0.2">
      <c r="A21" s="24" t="s">
        <v>32</v>
      </c>
      <c r="B21" s="45" t="s">
        <v>29</v>
      </c>
      <c r="C21" s="30">
        <v>62.259999999999991</v>
      </c>
      <c r="D21" s="30">
        <v>10826.631122159997</v>
      </c>
      <c r="E21" s="30">
        <v>9497.044844</v>
      </c>
      <c r="F21" s="30">
        <v>2090</v>
      </c>
      <c r="G21" s="55"/>
      <c r="I21" s="42"/>
    </row>
    <row r="22" spans="1:9" x14ac:dyDescent="0.2">
      <c r="A22" s="46" t="s">
        <v>33</v>
      </c>
      <c r="B22" s="45" t="s">
        <v>34</v>
      </c>
      <c r="C22" s="30">
        <v>49.28</v>
      </c>
      <c r="D22" s="30">
        <v>1751.0513999999998</v>
      </c>
      <c r="E22" s="30">
        <v>1536.01</v>
      </c>
      <c r="F22" s="30">
        <v>60.3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</v>
      </c>
      <c r="D23" s="30">
        <v>0</v>
      </c>
      <c r="E23" s="30">
        <v>0</v>
      </c>
      <c r="F23" s="30">
        <v>0</v>
      </c>
    </row>
    <row r="24" spans="1:9" ht="26.25" customHeight="1" thickBot="1" x14ac:dyDescent="0.25">
      <c r="A24" s="48" t="s">
        <v>37</v>
      </c>
      <c r="B24" s="33">
        <v>12</v>
      </c>
      <c r="C24" s="34">
        <v>5879.83</v>
      </c>
      <c r="D24" s="34">
        <v>606904.58936870005</v>
      </c>
      <c r="E24" s="34">
        <v>503243.79989999998</v>
      </c>
      <c r="F24" s="34">
        <v>81697</v>
      </c>
      <c r="G24" s="55"/>
      <c r="H24" s="55"/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44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930.18</v>
      </c>
      <c r="D13" s="26">
        <v>268851.48773952003</v>
      </c>
      <c r="E13" s="26">
        <v>240045.971196</v>
      </c>
      <c r="F13" s="26">
        <v>34043.969839999998</v>
      </c>
      <c r="I13" s="42"/>
    </row>
    <row r="14" spans="1:9" x14ac:dyDescent="0.2">
      <c r="A14" s="27" t="s">
        <v>16</v>
      </c>
      <c r="B14" s="25" t="s">
        <v>17</v>
      </c>
      <c r="C14" s="26">
        <v>930.18</v>
      </c>
      <c r="D14" s="26">
        <v>268851.48773952003</v>
      </c>
      <c r="E14" s="26">
        <v>240045.971196</v>
      </c>
      <c r="F14" s="26">
        <v>34043.969839999998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2484.0300000000002</v>
      </c>
      <c r="D16" s="29">
        <v>68967.481433599998</v>
      </c>
      <c r="E16" s="29">
        <v>40033.384527999995</v>
      </c>
      <c r="F16" s="29">
        <v>11712.976333000001</v>
      </c>
    </row>
    <row r="17" spans="1:9" x14ac:dyDescent="0.2">
      <c r="A17" s="27" t="s">
        <v>21</v>
      </c>
      <c r="B17" s="25" t="s">
        <v>22</v>
      </c>
      <c r="C17" s="30">
        <v>1745.5</v>
      </c>
      <c r="D17" s="31">
        <v>20946.399999999998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547.21</v>
      </c>
      <c r="D18" s="30">
        <v>44338.445801999995</v>
      </c>
      <c r="E18" s="30">
        <v>36948.704834999997</v>
      </c>
      <c r="F18" s="30">
        <v>10350.291282</v>
      </c>
      <c r="I18" s="42"/>
    </row>
    <row r="19" spans="1:9" x14ac:dyDescent="0.2">
      <c r="A19" s="27" t="s">
        <v>25</v>
      </c>
      <c r="B19" s="25" t="s">
        <v>26</v>
      </c>
      <c r="C19" s="30">
        <v>191.32000000000002</v>
      </c>
      <c r="D19" s="30">
        <v>3682.6356315999997</v>
      </c>
      <c r="E19" s="30">
        <v>3084.679693</v>
      </c>
      <c r="F19" s="30">
        <v>1362.6850509999999</v>
      </c>
      <c r="I19" s="42"/>
    </row>
    <row r="20" spans="1:9" x14ac:dyDescent="0.2">
      <c r="A20" s="32" t="s">
        <v>31</v>
      </c>
      <c r="B20" s="25" t="s">
        <v>27</v>
      </c>
      <c r="C20" s="30">
        <v>8.4</v>
      </c>
      <c r="D20" s="30">
        <v>47.5</v>
      </c>
      <c r="E20" s="30">
        <v>41.7</v>
      </c>
      <c r="F20" s="30">
        <v>41.7</v>
      </c>
      <c r="I20" s="42"/>
    </row>
    <row r="21" spans="1:9" x14ac:dyDescent="0.2">
      <c r="A21" s="24" t="s">
        <v>32</v>
      </c>
      <c r="B21" s="45" t="s">
        <v>29</v>
      </c>
      <c r="C21" s="30">
        <v>13.74</v>
      </c>
      <c r="D21" s="30">
        <v>4779.9265165799998</v>
      </c>
      <c r="E21" s="30">
        <v>4192.9179969999996</v>
      </c>
      <c r="F21" s="30">
        <v>1201.5515869999999</v>
      </c>
      <c r="I21" s="42"/>
    </row>
    <row r="22" spans="1:9" x14ac:dyDescent="0.2">
      <c r="A22" s="46" t="s">
        <v>33</v>
      </c>
      <c r="B22" s="45" t="s">
        <v>34</v>
      </c>
      <c r="C22" s="30">
        <v>20.37</v>
      </c>
      <c r="D22" s="30">
        <v>1318</v>
      </c>
      <c r="E22" s="30">
        <v>1156</v>
      </c>
      <c r="F22" s="30">
        <v>60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</v>
      </c>
      <c r="D23" s="30">
        <v>0</v>
      </c>
      <c r="E23" s="30">
        <v>0</v>
      </c>
      <c r="F23" s="30">
        <v>0</v>
      </c>
    </row>
    <row r="24" spans="1:9" ht="26.25" customHeight="1" thickBot="1" x14ac:dyDescent="0.25">
      <c r="A24" s="48" t="s">
        <v>37</v>
      </c>
      <c r="B24" s="33">
        <v>12</v>
      </c>
      <c r="C24" s="34">
        <v>3456.72</v>
      </c>
      <c r="D24" s="34">
        <v>343964.39568970003</v>
      </c>
      <c r="E24" s="34">
        <v>285469.97372100002</v>
      </c>
      <c r="F24" s="34">
        <v>47060.197759999995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45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622</v>
      </c>
      <c r="D13" s="26">
        <v>156601</v>
      </c>
      <c r="E13" s="26">
        <v>139823</v>
      </c>
      <c r="F13" s="26">
        <v>20082</v>
      </c>
      <c r="I13" s="42"/>
    </row>
    <row r="14" spans="1:9" x14ac:dyDescent="0.2">
      <c r="A14" s="27" t="s">
        <v>16</v>
      </c>
      <c r="B14" s="25" t="s">
        <v>17</v>
      </c>
      <c r="C14" s="26">
        <v>601</v>
      </c>
      <c r="D14" s="26">
        <v>153650</v>
      </c>
      <c r="E14" s="26">
        <v>137187</v>
      </c>
      <c r="F14" s="26">
        <v>19535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1687</v>
      </c>
      <c r="D16" s="29">
        <v>50387</v>
      </c>
      <c r="E16" s="29">
        <v>32458</v>
      </c>
      <c r="F16" s="29">
        <v>11589</v>
      </c>
    </row>
    <row r="17" spans="1:9" x14ac:dyDescent="0.2">
      <c r="A17" s="27" t="s">
        <v>21</v>
      </c>
      <c r="B17" s="25" t="s">
        <v>22</v>
      </c>
      <c r="C17" s="30">
        <v>925</v>
      </c>
      <c r="D17" s="31">
        <v>11102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471</v>
      </c>
      <c r="D18" s="30">
        <v>31791</v>
      </c>
      <c r="E18" s="30">
        <v>26183</v>
      </c>
      <c r="F18" s="30">
        <v>7167</v>
      </c>
      <c r="I18" s="42"/>
    </row>
    <row r="19" spans="1:9" x14ac:dyDescent="0.2">
      <c r="A19" s="27" t="s">
        <v>25</v>
      </c>
      <c r="B19" s="25" t="s">
        <v>26</v>
      </c>
      <c r="C19" s="30">
        <v>291</v>
      </c>
      <c r="D19" s="30">
        <v>7495</v>
      </c>
      <c r="E19" s="30">
        <v>6276</v>
      </c>
      <c r="F19" s="30">
        <v>4422</v>
      </c>
      <c r="I19" s="42"/>
    </row>
    <row r="20" spans="1:9" x14ac:dyDescent="0.2">
      <c r="A20" s="32" t="s">
        <v>31</v>
      </c>
      <c r="B20" s="25" t="s">
        <v>27</v>
      </c>
      <c r="C20" s="30">
        <v>3</v>
      </c>
      <c r="D20" s="30">
        <v>187</v>
      </c>
      <c r="E20" s="30">
        <v>164</v>
      </c>
      <c r="F20" s="30">
        <v>74</v>
      </c>
      <c r="I20" s="42"/>
    </row>
    <row r="21" spans="1:9" x14ac:dyDescent="0.2">
      <c r="A21" s="24" t="s">
        <v>32</v>
      </c>
      <c r="B21" s="45" t="s">
        <v>29</v>
      </c>
      <c r="C21" s="30">
        <v>11</v>
      </c>
      <c r="D21" s="30">
        <v>14472</v>
      </c>
      <c r="E21" s="30">
        <v>12695</v>
      </c>
      <c r="F21" s="30">
        <v>1633</v>
      </c>
      <c r="I21" s="42"/>
    </row>
    <row r="22" spans="1:9" x14ac:dyDescent="0.2">
      <c r="A22" s="46" t="s">
        <v>33</v>
      </c>
      <c r="B22" s="45" t="s">
        <v>34</v>
      </c>
      <c r="C22" s="30">
        <v>0</v>
      </c>
      <c r="D22" s="30">
        <v>0</v>
      </c>
      <c r="E22" s="30">
        <v>0</v>
      </c>
      <c r="F22" s="30">
        <v>0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2</v>
      </c>
      <c r="D23" s="30">
        <v>161</v>
      </c>
      <c r="E23" s="30">
        <v>141</v>
      </c>
      <c r="F23" s="30">
        <v>85</v>
      </c>
    </row>
    <row r="24" spans="1:9" ht="26.25" customHeight="1" thickBot="1" x14ac:dyDescent="0.25">
      <c r="A24" s="48" t="s">
        <v>37</v>
      </c>
      <c r="B24" s="33">
        <v>12</v>
      </c>
      <c r="C24" s="34">
        <v>2324</v>
      </c>
      <c r="D24" s="34">
        <v>221809</v>
      </c>
      <c r="E24" s="34">
        <v>185281</v>
      </c>
      <c r="F24" s="34">
        <v>33464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46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344.15</v>
      </c>
      <c r="D13" s="26">
        <v>68892.016338879999</v>
      </c>
      <c r="E13" s="26">
        <v>61510.728874</v>
      </c>
      <c r="F13" s="26">
        <v>9823.6615810000003</v>
      </c>
      <c r="I13" s="42"/>
    </row>
    <row r="14" spans="1:9" x14ac:dyDescent="0.2">
      <c r="A14" s="27" t="s">
        <v>16</v>
      </c>
      <c r="B14" s="25" t="s">
        <v>17</v>
      </c>
      <c r="C14" s="26">
        <v>344.15</v>
      </c>
      <c r="D14" s="26">
        <v>68892.016338879999</v>
      </c>
      <c r="E14" s="26">
        <v>61510.728874</v>
      </c>
      <c r="F14" s="26">
        <v>9823.6615810000003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607.57000000000005</v>
      </c>
      <c r="D16" s="29">
        <v>24850.794780800003</v>
      </c>
      <c r="E16" s="29">
        <v>18442.178984000002</v>
      </c>
      <c r="F16" s="29">
        <v>3673.3258979999996</v>
      </c>
    </row>
    <row r="17" spans="1:9" x14ac:dyDescent="0.2">
      <c r="A17" s="27" t="s">
        <v>21</v>
      </c>
      <c r="B17" s="25" t="s">
        <v>22</v>
      </c>
      <c r="C17" s="30">
        <v>226.92</v>
      </c>
      <c r="D17" s="31">
        <v>2723.4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349.32</v>
      </c>
      <c r="D18" s="30">
        <v>21426.166780800002</v>
      </c>
      <c r="E18" s="30">
        <v>17855.138984000001</v>
      </c>
      <c r="F18" s="30">
        <v>3532.8558979999998</v>
      </c>
      <c r="I18" s="42"/>
    </row>
    <row r="19" spans="1:9" x14ac:dyDescent="0.2">
      <c r="A19" s="27" t="s">
        <v>25</v>
      </c>
      <c r="B19" s="25" t="s">
        <v>26</v>
      </c>
      <c r="C19" s="30">
        <v>31.330000000000002</v>
      </c>
      <c r="D19" s="30">
        <v>701.22800000000007</v>
      </c>
      <c r="E19" s="30">
        <v>587.04000000000008</v>
      </c>
      <c r="F19" s="30">
        <v>140.47</v>
      </c>
      <c r="I19" s="42"/>
    </row>
    <row r="20" spans="1:9" x14ac:dyDescent="0.2">
      <c r="A20" s="32" t="s">
        <v>31</v>
      </c>
      <c r="B20" s="25" t="s">
        <v>27</v>
      </c>
      <c r="C20" s="30">
        <v>9.91</v>
      </c>
      <c r="D20" s="30">
        <v>27.560000000000002</v>
      </c>
      <c r="E20" s="30">
        <v>24.1</v>
      </c>
      <c r="F20" s="30">
        <v>15.6</v>
      </c>
      <c r="I20" s="42"/>
    </row>
    <row r="21" spans="1:9" x14ac:dyDescent="0.2">
      <c r="A21" s="24" t="s">
        <v>32</v>
      </c>
      <c r="B21" s="45" t="s">
        <v>29</v>
      </c>
      <c r="C21" s="30">
        <v>15.92</v>
      </c>
      <c r="D21" s="30">
        <v>16659.22903998</v>
      </c>
      <c r="E21" s="30">
        <v>14613.358807000001</v>
      </c>
      <c r="F21" s="30">
        <v>1308.1553939999999</v>
      </c>
      <c r="I21" s="42"/>
    </row>
    <row r="22" spans="1:9" x14ac:dyDescent="0.2">
      <c r="A22" s="46" t="s">
        <v>33</v>
      </c>
      <c r="B22" s="45" t="s">
        <v>34</v>
      </c>
      <c r="C22" s="30">
        <v>0</v>
      </c>
      <c r="D22" s="30">
        <v>0</v>
      </c>
      <c r="E22" s="30">
        <v>0</v>
      </c>
      <c r="F22" s="30">
        <v>0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</v>
      </c>
      <c r="D23" s="30">
        <v>0</v>
      </c>
      <c r="E23" s="30">
        <v>0</v>
      </c>
      <c r="F23" s="30">
        <v>0</v>
      </c>
    </row>
    <row r="24" spans="1:9" ht="26.25" customHeight="1" thickBot="1" x14ac:dyDescent="0.25">
      <c r="A24" s="48" t="s">
        <v>37</v>
      </c>
      <c r="B24" s="33">
        <v>12</v>
      </c>
      <c r="C24" s="34">
        <v>977.55</v>
      </c>
      <c r="D24" s="34">
        <v>110429.60015966</v>
      </c>
      <c r="E24" s="34">
        <v>94590.366665000009</v>
      </c>
      <c r="F24" s="34">
        <v>14820.742872999999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47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946.69</v>
      </c>
      <c r="D13" s="26">
        <v>265291.45630064007</v>
      </c>
      <c r="E13" s="26">
        <v>236867.371697</v>
      </c>
      <c r="F13" s="26">
        <v>35995.269924</v>
      </c>
      <c r="I13" s="42"/>
    </row>
    <row r="14" spans="1:9" x14ac:dyDescent="0.2">
      <c r="A14" s="27" t="s">
        <v>16</v>
      </c>
      <c r="B14" s="25" t="s">
        <v>17</v>
      </c>
      <c r="C14" s="26">
        <v>942.7700000000001</v>
      </c>
      <c r="D14" s="26">
        <v>264779.61630064005</v>
      </c>
      <c r="E14" s="26">
        <v>236410.371697</v>
      </c>
      <c r="F14" s="26">
        <v>35765.269924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3187.44</v>
      </c>
      <c r="D16" s="29">
        <v>89991.286137999996</v>
      </c>
      <c r="E16" s="29">
        <v>55942.255115000007</v>
      </c>
      <c r="F16" s="29">
        <v>17226.704870000001</v>
      </c>
    </row>
    <row r="17" spans="1:9" x14ac:dyDescent="0.2">
      <c r="A17" s="27" t="s">
        <v>21</v>
      </c>
      <c r="B17" s="25" t="s">
        <v>22</v>
      </c>
      <c r="C17" s="30">
        <v>1881.57</v>
      </c>
      <c r="D17" s="31">
        <v>22578.3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762.56000000000006</v>
      </c>
      <c r="D18" s="30">
        <v>53628.975053599999</v>
      </c>
      <c r="E18" s="30">
        <v>44388.395878000003</v>
      </c>
      <c r="F18" s="30">
        <v>9750.8005379999995</v>
      </c>
      <c r="I18" s="42"/>
    </row>
    <row r="19" spans="1:9" x14ac:dyDescent="0.2">
      <c r="A19" s="27" t="s">
        <v>25</v>
      </c>
      <c r="B19" s="25" t="s">
        <v>26</v>
      </c>
      <c r="C19" s="30">
        <v>543.30999999999995</v>
      </c>
      <c r="D19" s="30">
        <v>13784.011084400001</v>
      </c>
      <c r="E19" s="30">
        <v>11553.859237000001</v>
      </c>
      <c r="F19" s="30">
        <v>7475.9043320000001</v>
      </c>
      <c r="I19" s="42"/>
    </row>
    <row r="20" spans="1:9" x14ac:dyDescent="0.2">
      <c r="A20" s="32" t="s">
        <v>31</v>
      </c>
      <c r="B20" s="25" t="s">
        <v>27</v>
      </c>
      <c r="C20" s="30">
        <v>0.23</v>
      </c>
      <c r="D20" s="30">
        <v>2017.7653576799999</v>
      </c>
      <c r="E20" s="30">
        <v>1769.9696119999999</v>
      </c>
      <c r="F20" s="30">
        <v>361.23844599999995</v>
      </c>
      <c r="I20" s="42"/>
    </row>
    <row r="21" spans="1:9" x14ac:dyDescent="0.2">
      <c r="A21" s="24" t="s">
        <v>32</v>
      </c>
      <c r="B21" s="45" t="s">
        <v>29</v>
      </c>
      <c r="C21" s="30">
        <v>37.619999999999997</v>
      </c>
      <c r="D21" s="30">
        <v>8351.411716139999</v>
      </c>
      <c r="E21" s="30">
        <v>7325.7997509999996</v>
      </c>
      <c r="F21" s="30">
        <v>1084.6958829999999</v>
      </c>
      <c r="I21" s="42"/>
    </row>
    <row r="22" spans="1:9" x14ac:dyDescent="0.2">
      <c r="A22" s="46" t="s">
        <v>33</v>
      </c>
      <c r="B22" s="45" t="s">
        <v>34</v>
      </c>
      <c r="C22" s="30">
        <v>59.21</v>
      </c>
      <c r="D22" s="30">
        <v>3943.7794843199995</v>
      </c>
      <c r="E22" s="30">
        <v>3459.455688</v>
      </c>
      <c r="F22" s="30">
        <v>163.609689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0</v>
      </c>
      <c r="D23" s="30">
        <v>0</v>
      </c>
      <c r="E23" s="30">
        <v>0</v>
      </c>
      <c r="F23" s="30">
        <v>0</v>
      </c>
    </row>
    <row r="24" spans="1:9" ht="26.25" customHeight="1" thickBot="1" x14ac:dyDescent="0.25">
      <c r="A24" s="48" t="s">
        <v>37</v>
      </c>
      <c r="B24" s="33">
        <v>12</v>
      </c>
      <c r="C24" s="34">
        <v>4231.1899999999996</v>
      </c>
      <c r="D24" s="34">
        <v>369595.69899678009</v>
      </c>
      <c r="E24" s="34">
        <v>305364.85186300002</v>
      </c>
      <c r="F24" s="34">
        <v>54831.518812000002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F24" sqref="F24"/>
    </sheetView>
  </sheetViews>
  <sheetFormatPr defaultRowHeight="12.75" x14ac:dyDescent="0.2"/>
  <cols>
    <col min="1" max="1" width="22.28515625" customWidth="1"/>
    <col min="2" max="2" width="5.85546875" customWidth="1"/>
    <col min="3" max="3" width="12.7109375" customWidth="1"/>
    <col min="4" max="4" width="18" customWidth="1"/>
    <col min="5" max="5" width="17.140625" customWidth="1"/>
    <col min="6" max="6" width="18.140625" customWidth="1"/>
  </cols>
  <sheetData>
    <row r="1" spans="1:9" x14ac:dyDescent="0.2">
      <c r="A1" s="43"/>
      <c r="B1" s="2"/>
      <c r="C1" s="2"/>
      <c r="D1" s="2"/>
    </row>
    <row r="2" spans="1:9" x14ac:dyDescent="0.2">
      <c r="B2" s="2"/>
      <c r="C2" s="2"/>
      <c r="D2" s="2"/>
    </row>
    <row r="3" spans="1:9" x14ac:dyDescent="0.2">
      <c r="A3" s="1" t="s">
        <v>30</v>
      </c>
      <c r="B3" s="2" t="s">
        <v>48</v>
      </c>
      <c r="C3" s="2"/>
      <c r="D3" s="2"/>
      <c r="E3" s="3"/>
    </row>
    <row r="4" spans="1:9" x14ac:dyDescent="0.2">
      <c r="A4" s="1"/>
      <c r="B4" s="2"/>
      <c r="C4" s="2"/>
      <c r="D4" s="2"/>
      <c r="E4" s="4"/>
    </row>
    <row r="5" spans="1:9" x14ac:dyDescent="0.2">
      <c r="A5" s="1"/>
      <c r="B5" s="2"/>
      <c r="C5" s="2"/>
      <c r="D5" s="2"/>
    </row>
    <row r="7" spans="1:9" x14ac:dyDescent="0.2">
      <c r="A7" s="5" t="s">
        <v>3</v>
      </c>
      <c r="C7" s="6" t="s">
        <v>39</v>
      </c>
      <c r="D7" s="7" t="s">
        <v>38</v>
      </c>
      <c r="E7" s="7"/>
    </row>
    <row r="8" spans="1:9" ht="13.5" thickBot="1" x14ac:dyDescent="0.25">
      <c r="A8" s="8"/>
      <c r="B8" s="9"/>
      <c r="C8" s="9"/>
      <c r="D8" s="10" t="e">
        <f>IF(D32="(All)","RMK kokku",CONCATENATE(LEFT(PROPER(D32),LEN(D32)-3)," maakond"))</f>
        <v>#VALUE!</v>
      </c>
      <c r="E8" s="8"/>
      <c r="F8" s="8"/>
    </row>
    <row r="9" spans="1:9" x14ac:dyDescent="0.2">
      <c r="A9" s="11" t="s">
        <v>4</v>
      </c>
      <c r="B9" s="12"/>
      <c r="C9" s="13" t="s">
        <v>5</v>
      </c>
      <c r="D9" s="14" t="s">
        <v>0</v>
      </c>
      <c r="E9" s="14"/>
      <c r="F9" s="15"/>
    </row>
    <row r="10" spans="1:9" x14ac:dyDescent="0.2">
      <c r="A10" s="11"/>
      <c r="B10" s="12"/>
      <c r="C10" s="16"/>
      <c r="D10" s="17" t="s">
        <v>7</v>
      </c>
      <c r="E10" s="18"/>
      <c r="F10" s="19"/>
    </row>
    <row r="11" spans="1:9" x14ac:dyDescent="0.2">
      <c r="A11" s="11"/>
      <c r="B11" s="11"/>
      <c r="C11" s="20" t="s">
        <v>8</v>
      </c>
      <c r="D11" s="21" t="s">
        <v>9</v>
      </c>
      <c r="E11" s="21" t="s">
        <v>10</v>
      </c>
      <c r="F11" s="21" t="s">
        <v>11</v>
      </c>
    </row>
    <row r="12" spans="1:9" ht="13.5" thickBot="1" x14ac:dyDescent="0.25">
      <c r="A12" s="22" t="s">
        <v>12</v>
      </c>
      <c r="B12" s="22" t="s">
        <v>13</v>
      </c>
      <c r="C12" s="23">
        <v>1</v>
      </c>
      <c r="D12" s="23">
        <v>2</v>
      </c>
      <c r="E12" s="23">
        <v>3</v>
      </c>
      <c r="F12" s="23">
        <v>4</v>
      </c>
    </row>
    <row r="13" spans="1:9" x14ac:dyDescent="0.2">
      <c r="A13" s="24" t="s">
        <v>14</v>
      </c>
      <c r="B13" s="25" t="s">
        <v>15</v>
      </c>
      <c r="C13" s="26">
        <v>687.75</v>
      </c>
      <c r="D13" s="26">
        <v>237354.40375024005</v>
      </c>
      <c r="E13" s="26">
        <v>211923.574777</v>
      </c>
      <c r="F13" s="26">
        <v>15551.515884</v>
      </c>
      <c r="I13" s="42"/>
    </row>
    <row r="14" spans="1:9" x14ac:dyDescent="0.2">
      <c r="A14" s="27" t="s">
        <v>16</v>
      </c>
      <c r="B14" s="25" t="s">
        <v>17</v>
      </c>
      <c r="C14" s="26">
        <v>687.75</v>
      </c>
      <c r="D14" s="26">
        <v>237354.40375024005</v>
      </c>
      <c r="E14" s="26">
        <v>211923.574777</v>
      </c>
      <c r="F14" s="26">
        <v>15551.515884</v>
      </c>
      <c r="I14" s="42"/>
    </row>
    <row r="15" spans="1:9" x14ac:dyDescent="0.2">
      <c r="A15" s="24" t="s">
        <v>2</v>
      </c>
      <c r="B15" s="25" t="s">
        <v>18</v>
      </c>
      <c r="C15" s="26">
        <v>0</v>
      </c>
      <c r="D15" s="26">
        <v>0</v>
      </c>
      <c r="E15" s="26">
        <v>0</v>
      </c>
      <c r="F15" s="26">
        <v>0</v>
      </c>
    </row>
    <row r="16" spans="1:9" ht="26.25" customHeight="1" x14ac:dyDescent="0.2">
      <c r="A16" s="28" t="s">
        <v>19</v>
      </c>
      <c r="B16" s="25" t="s">
        <v>20</v>
      </c>
      <c r="C16" s="29">
        <v>2522.5100000000002</v>
      </c>
      <c r="D16" s="29">
        <v>73037.982484399996</v>
      </c>
      <c r="E16" s="29">
        <v>48742.768737000006</v>
      </c>
      <c r="F16" s="29">
        <v>12110.508558000001</v>
      </c>
    </row>
    <row r="17" spans="1:9" x14ac:dyDescent="0.2">
      <c r="A17" s="27" t="s">
        <v>21</v>
      </c>
      <c r="B17" s="25" t="s">
        <v>22</v>
      </c>
      <c r="C17" s="30">
        <v>1225.3900000000001</v>
      </c>
      <c r="D17" s="31">
        <v>14704.1</v>
      </c>
      <c r="E17" s="31">
        <v>0</v>
      </c>
      <c r="F17" s="31">
        <v>0</v>
      </c>
    </row>
    <row r="18" spans="1:9" x14ac:dyDescent="0.2">
      <c r="A18" s="27" t="s">
        <v>23</v>
      </c>
      <c r="B18" s="25" t="s">
        <v>24</v>
      </c>
      <c r="C18" s="30">
        <v>536.86</v>
      </c>
      <c r="D18" s="30">
        <v>41218.971773999998</v>
      </c>
      <c r="E18" s="30">
        <v>34349.143145000002</v>
      </c>
      <c r="F18" s="30">
        <v>5338.1040590000002</v>
      </c>
      <c r="I18" s="42"/>
    </row>
    <row r="19" spans="1:9" x14ac:dyDescent="0.2">
      <c r="A19" s="27" t="s">
        <v>25</v>
      </c>
      <c r="B19" s="25" t="s">
        <v>26</v>
      </c>
      <c r="C19" s="30">
        <v>760.26</v>
      </c>
      <c r="D19" s="30">
        <v>17114.9107104</v>
      </c>
      <c r="E19" s="30">
        <v>14393.625592</v>
      </c>
      <c r="F19" s="30">
        <v>6772.4044990000002</v>
      </c>
      <c r="I19" s="42"/>
    </row>
    <row r="20" spans="1:9" x14ac:dyDescent="0.2">
      <c r="A20" s="32" t="s">
        <v>31</v>
      </c>
      <c r="B20" s="25" t="s">
        <v>27</v>
      </c>
      <c r="C20" s="30">
        <v>0</v>
      </c>
      <c r="D20" s="30">
        <v>90.994799999999984</v>
      </c>
      <c r="E20" s="30">
        <v>79.819999999999993</v>
      </c>
      <c r="F20" s="30">
        <v>2.46</v>
      </c>
      <c r="I20" s="42"/>
    </row>
    <row r="21" spans="1:9" x14ac:dyDescent="0.2">
      <c r="A21" s="24" t="s">
        <v>32</v>
      </c>
      <c r="B21" s="45" t="s">
        <v>29</v>
      </c>
      <c r="C21" s="30">
        <v>132.94</v>
      </c>
      <c r="D21" s="30">
        <v>24416.263349519999</v>
      </c>
      <c r="E21" s="30">
        <v>21417.774868</v>
      </c>
      <c r="F21" s="30">
        <v>1190.495713</v>
      </c>
      <c r="I21" s="42"/>
    </row>
    <row r="22" spans="1:9" x14ac:dyDescent="0.2">
      <c r="A22" s="46" t="s">
        <v>33</v>
      </c>
      <c r="B22" s="45" t="s">
        <v>34</v>
      </c>
      <c r="C22" s="30">
        <v>0</v>
      </c>
      <c r="D22" s="30">
        <v>0</v>
      </c>
      <c r="E22" s="30">
        <v>0</v>
      </c>
      <c r="F22" s="30">
        <v>0</v>
      </c>
      <c r="I22" s="42"/>
    </row>
    <row r="23" spans="1:9" ht="12.75" customHeight="1" thickBot="1" x14ac:dyDescent="0.25">
      <c r="A23" s="28" t="s">
        <v>1</v>
      </c>
      <c r="B23" s="25">
        <v>11</v>
      </c>
      <c r="C23" s="30">
        <v>1</v>
      </c>
      <c r="D23" s="30">
        <v>30</v>
      </c>
      <c r="E23" s="30">
        <v>26</v>
      </c>
      <c r="F23" s="30">
        <v>16</v>
      </c>
    </row>
    <row r="24" spans="1:9" ht="26.25" customHeight="1" thickBot="1" x14ac:dyDescent="0.25">
      <c r="A24" s="48" t="s">
        <v>37</v>
      </c>
      <c r="B24" s="33">
        <v>12</v>
      </c>
      <c r="C24" s="34">
        <v>3344.2000000000003</v>
      </c>
      <c r="D24" s="34">
        <v>334929.64438416</v>
      </c>
      <c r="E24" s="34">
        <v>282189.93838200002</v>
      </c>
      <c r="F24" s="34">
        <v>28870.980155000001</v>
      </c>
    </row>
    <row r="28" spans="1:9" x14ac:dyDescent="0.2">
      <c r="C28" s="44"/>
    </row>
    <row r="30" spans="1:9" hidden="1" x14ac:dyDescent="0.2"/>
    <row r="31" spans="1:9" hidden="1" x14ac:dyDescent="0.2">
      <c r="A31" s="35"/>
      <c r="B31" s="36"/>
      <c r="C31" s="37"/>
      <c r="D31" s="38"/>
      <c r="E31" s="36"/>
      <c r="F31" s="36"/>
    </row>
    <row r="32" spans="1:9" ht="13.5" hidden="1" thickBot="1" x14ac:dyDescent="0.25">
      <c r="A32" s="39"/>
      <c r="B32" s="40"/>
      <c r="C32" s="40"/>
      <c r="D32" s="41"/>
      <c r="E32" s="39"/>
      <c r="F32" s="39"/>
    </row>
    <row r="33" spans="1:6" hidden="1" x14ac:dyDescent="0.2">
      <c r="A33" s="11" t="s">
        <v>4</v>
      </c>
      <c r="B33" s="12"/>
      <c r="C33" s="13" t="s">
        <v>5</v>
      </c>
      <c r="D33" s="14" t="s">
        <v>6</v>
      </c>
      <c r="E33" s="14"/>
      <c r="F33" s="15"/>
    </row>
    <row r="34" spans="1:6" hidden="1" x14ac:dyDescent="0.2">
      <c r="A34" s="11"/>
      <c r="B34" s="12"/>
      <c r="C34" s="16"/>
      <c r="D34" s="17" t="s">
        <v>7</v>
      </c>
      <c r="E34" s="18"/>
      <c r="F34" s="19"/>
    </row>
    <row r="35" spans="1:6" hidden="1" x14ac:dyDescent="0.2">
      <c r="A35" s="11"/>
      <c r="B35" s="11"/>
      <c r="C35" s="20" t="s">
        <v>8</v>
      </c>
      <c r="D35" s="21" t="s">
        <v>9</v>
      </c>
      <c r="E35" s="21" t="s">
        <v>10</v>
      </c>
      <c r="F35" s="21" t="s">
        <v>11</v>
      </c>
    </row>
    <row r="36" spans="1:6" ht="13.5" hidden="1" thickBot="1" x14ac:dyDescent="0.25">
      <c r="A36" s="22" t="s">
        <v>12</v>
      </c>
      <c r="B36" s="22" t="s">
        <v>13</v>
      </c>
      <c r="C36" s="23">
        <v>1</v>
      </c>
      <c r="D36" s="23">
        <v>2</v>
      </c>
      <c r="E36" s="23">
        <v>3</v>
      </c>
      <c r="F36" s="23">
        <v>4</v>
      </c>
    </row>
    <row r="37" spans="1:6" hidden="1" x14ac:dyDescent="0.2">
      <c r="A37" s="24" t="s">
        <v>14</v>
      </c>
      <c r="B37" s="25" t="s">
        <v>15</v>
      </c>
      <c r="C37" s="26">
        <f>IF(ISERR(GETPIVOTDATA("Pind",#REF!,"ar",1)),0,GETPIVOTDATA("Pind",#REF!,"ar",1))+IF(ISERR(GETPIVOTDATA("Pind",#REF!,"ar",2)),0,GETPIVOTDATA("Pind",#REF!,"ar",2))</f>
        <v>0</v>
      </c>
      <c r="D37" s="26">
        <f>IF(ISERR(GETPIVOTDATA("S maht",#REF!,"ar",1)),0,GETPIVOTDATA("S maht",#REF!,"ar",1))+IF(ISERR(GETPIVOTDATA("S maht",#REF!,"ar",2)),0,GETPIVOTDATA("S maht",#REF!,"ar",2))</f>
        <v>0</v>
      </c>
      <c r="E37" s="26">
        <f>IF(ISERR(GETPIVOTDATA("S likv",#REF!,"ar",1)),0,GETPIVOTDATA("S likv",#REF!,"ar",1))+IF(ISERR(GETPIVOTDATA("S likv",#REF!,"ar",2,"Tooliik","Lageraie")),0,GETPIVOTDATA("S likv",#REF!,"ar",2,"Tooliik","Lageraie"))</f>
        <v>0</v>
      </c>
      <c r="F37" s="26">
        <f>IF(ISERR(GETPIVOTDATA("S kyte",#REF!,"ar",1)),0,GETPIVOTDATA("S kyte",#REF!,"ar",1))+IF(ISERR(GETPIVOTDATA("S kyte",#REF!,"ar",2)),0,GETPIVOTDATA("S kyte",#REF!,"ar",2))</f>
        <v>0</v>
      </c>
    </row>
    <row r="38" spans="1:6" hidden="1" x14ac:dyDescent="0.2">
      <c r="A38" s="27" t="s">
        <v>16</v>
      </c>
      <c r="B38" s="25" t="s">
        <v>17</v>
      </c>
      <c r="C38" s="26" t="e">
        <f>GETPIVOTDATA("Pind",#REF!,"ar",2)</f>
        <v>#REF!</v>
      </c>
      <c r="D38" s="26" t="e">
        <f>GETPIVOTDATA("S maht",#REF!,"ar",2,"Tooliik","Lageraie")</f>
        <v>#REF!</v>
      </c>
      <c r="E38" s="26" t="e">
        <f>GETPIVOTDATA("S likv",#REF!,"ar",2,"Tooliik","Lageraie")</f>
        <v>#REF!</v>
      </c>
      <c r="F38" s="26" t="e">
        <f>GETPIVOTDATA("S kyte",#REF!,"ar",2,"Tooliik","Lageraie")</f>
        <v>#REF!</v>
      </c>
    </row>
    <row r="39" spans="1:6" hidden="1" x14ac:dyDescent="0.2">
      <c r="A39" s="24" t="s">
        <v>2</v>
      </c>
      <c r="B39" s="25" t="s">
        <v>18</v>
      </c>
      <c r="C39" s="26" t="e">
        <f>GETPIVOTDATA("Pind",#REF!,"ar",3,"Tooliik","Valikraie")</f>
        <v>#REF!</v>
      </c>
      <c r="D39" s="26" t="e">
        <f>GETPIVOTDATA("S maht",#REF!,"ar",3,"Tooliik","Valikraie")</f>
        <v>#REF!</v>
      </c>
      <c r="E39" s="26" t="e">
        <f>GETPIVOTDATA("S likv",#REF!,"ar",3,"Tooliik","Valikraie")</f>
        <v>#REF!</v>
      </c>
      <c r="F39" s="26" t="e">
        <f>GETPIVOTDATA("S kyte",#REF!,"ar",3,"Tooliik","Valikraie")</f>
        <v>#REF!</v>
      </c>
    </row>
    <row r="40" spans="1:6" ht="26.25" hidden="1" customHeight="1" x14ac:dyDescent="0.2">
      <c r="A40" s="28" t="s">
        <v>19</v>
      </c>
      <c r="B40" s="25" t="s">
        <v>20</v>
      </c>
      <c r="C40" s="29" t="e">
        <f>SUM(C41:C43)</f>
        <v>#REF!</v>
      </c>
      <c r="D40" s="29" t="e">
        <f>SUM(D41:D43)</f>
        <v>#REF!</v>
      </c>
      <c r="E40" s="29" t="e">
        <f>SUM(E41:E43)</f>
        <v>#REF!</v>
      </c>
      <c r="F40" s="29" t="e">
        <f>SUM(F41:F43)</f>
        <v>#REF!</v>
      </c>
    </row>
    <row r="41" spans="1:6" hidden="1" x14ac:dyDescent="0.2">
      <c r="A41" s="27" t="s">
        <v>21</v>
      </c>
      <c r="B41" s="25" t="s">
        <v>22</v>
      </c>
      <c r="C41" s="30" t="e">
        <f>GETPIVOTDATA("Pind",#REF!,"ar",5,"Tooliik","Valgustusraie")</f>
        <v>#REF!</v>
      </c>
      <c r="D41" s="31" t="e">
        <f>GETPIVOTDATA("S maht",#REF!,"ar",5,"Tooliik","Valgustusraie")</f>
        <v>#REF!</v>
      </c>
      <c r="E41" s="31">
        <v>0</v>
      </c>
      <c r="F41" s="31">
        <v>0</v>
      </c>
    </row>
    <row r="42" spans="1:6" hidden="1" x14ac:dyDescent="0.2">
      <c r="A42" s="27" t="s">
        <v>23</v>
      </c>
      <c r="B42" s="25" t="s">
        <v>24</v>
      </c>
      <c r="C42" s="30" t="e">
        <f>GETPIVOTDATA("Pind",#REF!,"ar",6)</f>
        <v>#REF!</v>
      </c>
      <c r="D42" s="30" t="e">
        <f>GETPIVOTDATA("S maht",#REF!,"ar",6)</f>
        <v>#REF!</v>
      </c>
      <c r="E42" s="30" t="e">
        <f>GETPIVOTDATA("S likv",#REF!,"ar",6)</f>
        <v>#REF!</v>
      </c>
      <c r="F42" s="30" t="e">
        <f>GETPIVOTDATA("S kyte",#REF!,"ar",6)</f>
        <v>#REF!</v>
      </c>
    </row>
    <row r="43" spans="1:6" hidden="1" x14ac:dyDescent="0.2">
      <c r="A43" s="27" t="s">
        <v>25</v>
      </c>
      <c r="B43" s="25" t="s">
        <v>26</v>
      </c>
      <c r="C43" s="30" t="e">
        <f>GETPIVOTDATA("Pind",#REF!,"ar",7)</f>
        <v>#REF!</v>
      </c>
      <c r="D43" s="30" t="e">
        <f>GETPIVOTDATA("S maht",#REF!,"ar",7)</f>
        <v>#REF!</v>
      </c>
      <c r="E43" s="30" t="e">
        <f>GETPIVOTDATA("S likv",#REF!,"ar",7)</f>
        <v>#REF!</v>
      </c>
      <c r="F43" s="30" t="e">
        <f>GETPIVOTDATA("S kyte",#REF!,"ar",7)</f>
        <v>#REF!</v>
      </c>
    </row>
    <row r="44" spans="1:6" hidden="1" x14ac:dyDescent="0.2">
      <c r="A44" s="32" t="s">
        <v>31</v>
      </c>
      <c r="B44" s="45" t="s">
        <v>27</v>
      </c>
      <c r="C44" s="30" t="e">
        <f>GETPIVOTDATA("Pind",#REF!,"ar",8)</f>
        <v>#REF!</v>
      </c>
      <c r="D44" s="30" t="e">
        <f>GETPIVOTDATA("S maht",#REF!,"ar",8)</f>
        <v>#REF!</v>
      </c>
      <c r="E44" s="30" t="e">
        <f>GETPIVOTDATA("S likv",#REF!,"ar",8)</f>
        <v>#REF!</v>
      </c>
      <c r="F44" s="30" t="e">
        <f>GETPIVOTDATA("S kyte",#REF!,"ar",8)</f>
        <v>#REF!</v>
      </c>
    </row>
    <row r="45" spans="1:6" hidden="1" x14ac:dyDescent="0.2">
      <c r="A45" s="24" t="s">
        <v>32</v>
      </c>
      <c r="B45" s="45" t="s">
        <v>29</v>
      </c>
      <c r="C45" s="30" t="e">
        <f>GETPIVOTDATA("Pind",#REF!,"ar",9,"Tooliik","Raadamine")</f>
        <v>#REF!</v>
      </c>
      <c r="D45" s="30" t="e">
        <f>GETPIVOTDATA("S maht",#REF!,"ar",9)</f>
        <v>#REF!</v>
      </c>
      <c r="E45" s="30" t="e">
        <f>GETPIVOTDATA("S likv",#REF!,"ar",9,"Tooliik","Raadamine")</f>
        <v>#REF!</v>
      </c>
      <c r="F45" s="30" t="e">
        <f>GETPIVOTDATA("S kyte",#REF!,"ar",9)</f>
        <v>#REF!</v>
      </c>
    </row>
    <row r="46" spans="1:6" hidden="1" x14ac:dyDescent="0.2">
      <c r="A46" s="46" t="s">
        <v>33</v>
      </c>
      <c r="B46" s="45" t="s">
        <v>34</v>
      </c>
      <c r="C46" s="30" t="e">
        <f>GETPIVOTDATA("Pind",#REF!,"ar",11)</f>
        <v>#REF!</v>
      </c>
      <c r="D46" s="30" t="e">
        <f>GETPIVOTDATA("S maht",#REF!,"ar",11)</f>
        <v>#REF!</v>
      </c>
      <c r="E46" s="30" t="e">
        <f>GETPIVOTDATA("S likv",#REF!,"ar",11)</f>
        <v>#REF!</v>
      </c>
      <c r="F46" s="30" t="e">
        <f>GETPIVOTDATA("S kyte",#REF!,"ar",11)</f>
        <v>#REF!</v>
      </c>
    </row>
    <row r="47" spans="1:6" ht="26.25" hidden="1" customHeight="1" thickBot="1" x14ac:dyDescent="0.25">
      <c r="A47" s="28" t="s">
        <v>28</v>
      </c>
      <c r="B47" s="45" t="s">
        <v>35</v>
      </c>
      <c r="C47" s="30" t="e">
        <f>GETPIVOTDATA("Pind",#REF!,"ar",10,"Tooliik","Ebaseaduslik raie")</f>
        <v>#REF!</v>
      </c>
      <c r="D47" s="30" t="e">
        <f>GETPIVOTDATA("S maht",#REF!,"ar",10,"Tooliik","Ebaseaduslik raie")</f>
        <v>#REF!</v>
      </c>
      <c r="E47" s="30" t="e">
        <f>GETPIVOTDATA("S likv",#REF!,"ar",10,"Tooliik","Ebaseaduslik raie")</f>
        <v>#REF!</v>
      </c>
      <c r="F47" s="30" t="e">
        <f>GETPIVOTDATA("S kyte",#REF!,"ar",10,"Tooliik","Ebaseaduslik raie")</f>
        <v>#REF!</v>
      </c>
    </row>
    <row r="48" spans="1:6" ht="26.25" hidden="1" customHeight="1" thickBot="1" x14ac:dyDescent="0.25">
      <c r="A48" s="48" t="s">
        <v>37</v>
      </c>
      <c r="B48" s="47" t="s">
        <v>36</v>
      </c>
      <c r="C48" s="34" t="e">
        <f>C37+C39+C40+C45+C47+C44+46</f>
        <v>#REF!</v>
      </c>
      <c r="D48" s="34" t="e">
        <f>D37+D39+D40+D45+D47+D44</f>
        <v>#REF!</v>
      </c>
      <c r="E48" s="34" t="e">
        <f>E37+E39+E40+E45+E47+E44</f>
        <v>#REF!</v>
      </c>
      <c r="F48" s="34" t="e">
        <f>F37+F39+F40+F45+F47+F44</f>
        <v>#REF!</v>
      </c>
    </row>
    <row r="49" hidden="1" x14ac:dyDescent="0.2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16</vt:i4>
      </vt:variant>
    </vt:vector>
  </HeadingPairs>
  <TitlesOfParts>
    <vt:vector size="16" baseType="lpstr">
      <vt:lpstr>Aruanne</vt:lpstr>
      <vt:lpstr>Harju</vt:lpstr>
      <vt:lpstr>Hiiu</vt:lpstr>
      <vt:lpstr>Ida-Viru</vt:lpstr>
      <vt:lpstr>Jõgeva</vt:lpstr>
      <vt:lpstr>Järva</vt:lpstr>
      <vt:lpstr>Lääne</vt:lpstr>
      <vt:lpstr>Lääne-Viru</vt:lpstr>
      <vt:lpstr>Põlva</vt:lpstr>
      <vt:lpstr>Pärnu</vt:lpstr>
      <vt:lpstr>Rapla</vt:lpstr>
      <vt:lpstr>Saare</vt:lpstr>
      <vt:lpstr>Tartu</vt:lpstr>
      <vt:lpstr>Valga</vt:lpstr>
      <vt:lpstr>Viljandi</vt:lpstr>
      <vt:lpstr>Võru</vt:lpstr>
    </vt:vector>
  </TitlesOfParts>
  <Company>RMK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Vask</dc:creator>
  <cp:lastModifiedBy>Olavi Andres</cp:lastModifiedBy>
  <dcterms:created xsi:type="dcterms:W3CDTF">2009-02-05T22:19:58Z</dcterms:created>
  <dcterms:modified xsi:type="dcterms:W3CDTF">2018-06-28T19:31:27Z</dcterms:modified>
</cp:coreProperties>
</file>